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D:\Jeff\2024-2025\Protocole GS\Ecole\"/>
    </mc:Choice>
  </mc:AlternateContent>
  <xr:revisionPtr revIDLastSave="0" documentId="13_ncr:1_{CA403418-ED62-4E44-BC37-56FE7690ACA3}" xr6:coauthVersionLast="36" xr6:coauthVersionMax="47" xr10:uidLastSave="{00000000-0000-0000-0000-000000000000}"/>
  <workbookProtection workbookPassword="DFF1" lockStructure="1"/>
  <bookViews>
    <workbookView xWindow="0" yWindow="0" windowWidth="20490" windowHeight="7545" xr2:uid="{00000000-000D-0000-FFFF-FFFF00000000}"/>
  </bookViews>
  <sheets>
    <sheet name="Liste élèves" sheetId="1" r:id="rId1"/>
    <sheet name="Saisie des résultats" sheetId="2" r:id="rId2"/>
    <sheet name="Épreuves facultatives" sheetId="3" state="hidden" r:id="rId3"/>
    <sheet name="Synthèse classe" sheetId="10" state="hidden" r:id="rId4"/>
    <sheet name="Graphique" sheetId="7" r:id="rId5"/>
    <sheet name="Restitution individuelle" sheetId="8" r:id="rId6"/>
    <sheet name="écoles" sheetId="11" state="hidden" r:id="rId7"/>
    <sheet name="matrice" sheetId="5" state="hidden" r:id="rId8"/>
    <sheet name="références" sheetId="4" state="hidden" r:id="rId9"/>
  </sheets>
  <definedNames>
    <definedName name="_xlnm._FilterDatabase" localSheetId="6" hidden="1">écoles!$B$1:$V$933</definedName>
    <definedName name="_xlnm._FilterDatabase" localSheetId="0" hidden="1">'Liste élèves'!$B$6:$J$6</definedName>
    <definedName name="_xlnm.Print_Area" localSheetId="3">'Synthèse classe'!$A$1:$L$26</definedName>
  </definedNames>
  <calcPr calcId="191029"/>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Z7" i="1" l="1"/>
  <c r="Z6" i="1"/>
  <c r="Z8" i="1" s="1"/>
  <c r="G8" i="1" l="1"/>
  <c r="G7" i="1"/>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O6" i="2"/>
  <c r="L6" i="2"/>
  <c r="I6" i="2"/>
  <c r="I9" i="2" l="1"/>
  <c r="I10" i="2"/>
  <c r="I11" i="2"/>
  <c r="I12" i="2"/>
  <c r="I13" i="2"/>
  <c r="I14" i="2"/>
  <c r="I15" i="2"/>
  <c r="I16" i="2"/>
  <c r="I17" i="2"/>
  <c r="I18" i="2"/>
  <c r="I19" i="2"/>
  <c r="I20" i="2"/>
  <c r="I21" i="2"/>
  <c r="I22" i="2"/>
  <c r="I23" i="2"/>
  <c r="I24" i="2"/>
  <c r="I25" i="2"/>
  <c r="I26" i="2"/>
  <c r="I27" i="2"/>
  <c r="I28" i="2"/>
  <c r="I29" i="2"/>
  <c r="I30" i="2"/>
  <c r="I31" i="2"/>
  <c r="AM6" i="5" l="1"/>
  <c r="AI6" i="5"/>
  <c r="AK6" i="5"/>
  <c r="AH5" i="5"/>
  <c r="AW6" i="5" l="1"/>
  <c r="AO6" i="5"/>
  <c r="AU6" i="5"/>
  <c r="AQ6" i="5" l="1"/>
  <c r="AS6" i="5"/>
  <c r="AY2" i="5"/>
  <c r="AW2" i="5"/>
  <c r="AU2" i="5"/>
  <c r="AS2" i="5"/>
  <c r="AQ2" i="5"/>
  <c r="AO2" i="5"/>
  <c r="AM2" i="5"/>
  <c r="AK2" i="5"/>
  <c r="AG6" i="5"/>
  <c r="AI2" i="5"/>
  <c r="BA7" i="2" l="1"/>
  <c r="BA21" i="2" l="1"/>
  <c r="BA9" i="2"/>
  <c r="BA18" i="2"/>
  <c r="BA17" i="2"/>
  <c r="BA15" i="2"/>
  <c r="BA20" i="2"/>
  <c r="BA8" i="2"/>
  <c r="BA30" i="2"/>
  <c r="AU50" i="5" s="1"/>
  <c r="BA29" i="2"/>
  <c r="AS50" i="5" s="1"/>
  <c r="BA28" i="2"/>
  <c r="AQ50" i="5" s="1"/>
  <c r="BA16" i="2"/>
  <c r="BA27" i="2"/>
  <c r="AO50" i="5" s="1"/>
  <c r="BA26" i="2"/>
  <c r="AM50" i="5" s="1"/>
  <c r="BA14" i="2"/>
  <c r="BA25" i="2"/>
  <c r="AK50" i="5" s="1"/>
  <c r="BA13" i="2"/>
  <c r="BA24" i="2"/>
  <c r="AI50" i="5" s="1"/>
  <c r="BA12" i="2"/>
  <c r="BA23" i="2"/>
  <c r="BA11" i="2"/>
  <c r="BA22" i="2"/>
  <c r="BA10" i="2"/>
  <c r="BA31" i="2"/>
  <c r="AW50" i="5" s="1"/>
  <c r="BA19" i="2"/>
  <c r="C3" i="1"/>
  <c r="C6" i="8" s="1"/>
  <c r="Z4" i="1"/>
  <c r="BA33" i="2" l="1"/>
  <c r="D339" i="11"/>
  <c r="D160" i="11"/>
  <c r="E160" i="11" s="1"/>
  <c r="Z3" i="1"/>
  <c r="C7" i="8" s="1"/>
  <c r="Z2" i="1"/>
  <c r="E339" i="11"/>
  <c r="F339" i="11" s="1"/>
  <c r="F160" i="11" l="1"/>
  <c r="T160" i="11"/>
  <c r="U160" i="11" s="1"/>
  <c r="G5" i="2"/>
  <c r="T339" i="11"/>
  <c r="U339" i="11" s="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T50" i="11" s="1"/>
  <c r="U50" i="11" s="1"/>
  <c r="D51" i="11"/>
  <c r="D52" i="11"/>
  <c r="D53" i="11"/>
  <c r="D54" i="11"/>
  <c r="D55" i="11"/>
  <c r="D56" i="11"/>
  <c r="D57" i="11"/>
  <c r="D58" i="11"/>
  <c r="D59" i="11"/>
  <c r="D60" i="11"/>
  <c r="D61" i="11"/>
  <c r="D62" i="11"/>
  <c r="T62" i="11" s="1"/>
  <c r="U62" i="11" s="1"/>
  <c r="D63" i="11"/>
  <c r="D64" i="11"/>
  <c r="D65" i="11"/>
  <c r="D66" i="11"/>
  <c r="D67" i="11"/>
  <c r="D68" i="11"/>
  <c r="D69" i="11"/>
  <c r="D70" i="11"/>
  <c r="D71" i="11"/>
  <c r="D72" i="11"/>
  <c r="D73" i="11"/>
  <c r="D74" i="11"/>
  <c r="T74" i="11" s="1"/>
  <c r="U74" i="11" s="1"/>
  <c r="D75" i="11"/>
  <c r="D76" i="11"/>
  <c r="D77" i="11"/>
  <c r="D78" i="11"/>
  <c r="D79" i="11"/>
  <c r="D80" i="11"/>
  <c r="D81" i="11"/>
  <c r="D82" i="11"/>
  <c r="D83" i="11"/>
  <c r="D84" i="11"/>
  <c r="D85" i="11"/>
  <c r="D86" i="11"/>
  <c r="T86" i="11" s="1"/>
  <c r="U86" i="11" s="1"/>
  <c r="D87" i="11"/>
  <c r="D88" i="11"/>
  <c r="D89" i="11"/>
  <c r="D90" i="11"/>
  <c r="D91" i="11"/>
  <c r="D92" i="11"/>
  <c r="D93" i="11"/>
  <c r="D94" i="11"/>
  <c r="D95" i="11"/>
  <c r="D96" i="11"/>
  <c r="D97" i="11"/>
  <c r="D98" i="11"/>
  <c r="T98" i="11" s="1"/>
  <c r="U98" i="11" s="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T146" i="11" s="1"/>
  <c r="U146" i="11" s="1"/>
  <c r="D147" i="11"/>
  <c r="D148" i="11"/>
  <c r="D149" i="11"/>
  <c r="D150" i="11"/>
  <c r="D151" i="11"/>
  <c r="D152" i="11"/>
  <c r="D153" i="11"/>
  <c r="D154" i="11"/>
  <c r="D155" i="11"/>
  <c r="D156" i="11"/>
  <c r="D157" i="11"/>
  <c r="D158" i="11"/>
  <c r="D159" i="11"/>
  <c r="D161" i="11"/>
  <c r="D162" i="11"/>
  <c r="D163" i="11"/>
  <c r="D164" i="11"/>
  <c r="D165" i="11"/>
  <c r="D166" i="11"/>
  <c r="D167" i="11"/>
  <c r="D168" i="11"/>
  <c r="D169" i="11"/>
  <c r="D170" i="11"/>
  <c r="D171" i="11"/>
  <c r="D172" i="11"/>
  <c r="D173" i="11"/>
  <c r="D174" i="11"/>
  <c r="D175" i="11"/>
  <c r="D176" i="11"/>
  <c r="D177" i="11"/>
  <c r="D178" i="11"/>
  <c r="D179" i="11"/>
  <c r="D180" i="11"/>
  <c r="D181" i="11"/>
  <c r="D182" i="11"/>
  <c r="T182" i="11" s="1"/>
  <c r="U182" i="11" s="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T230" i="11" s="1"/>
  <c r="U230" i="11" s="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T278" i="11" s="1"/>
  <c r="U278" i="11" s="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T554" i="11" s="1"/>
  <c r="U554" i="11" s="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T698" i="11" s="1"/>
  <c r="U698" i="11" s="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T734" i="11" s="1"/>
  <c r="U734" i="11" s="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T794" i="11" s="1"/>
  <c r="U794" i="11" s="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T902" i="11" s="1"/>
  <c r="U902" i="11" s="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2" i="11"/>
  <c r="E900" i="11" l="1"/>
  <c r="F900" i="11" s="1"/>
  <c r="E816" i="11"/>
  <c r="F816" i="11" s="1"/>
  <c r="E744" i="11"/>
  <c r="F744" i="11" s="1"/>
  <c r="T744" i="11"/>
  <c r="U744" i="11" s="1"/>
  <c r="E672" i="11"/>
  <c r="F672" i="11" s="1"/>
  <c r="T672" i="11"/>
  <c r="U672" i="11" s="1"/>
  <c r="E576" i="11"/>
  <c r="F576" i="11" s="1"/>
  <c r="T576" i="11"/>
  <c r="U576" i="11" s="1"/>
  <c r="E504" i="11"/>
  <c r="F504" i="11" s="1"/>
  <c r="E432" i="11"/>
  <c r="F432" i="11" s="1"/>
  <c r="E360" i="11"/>
  <c r="F360" i="11" s="1"/>
  <c r="E287" i="11"/>
  <c r="F287" i="11" s="1"/>
  <c r="E215" i="11"/>
  <c r="F215" i="11" s="1"/>
  <c r="E154" i="11"/>
  <c r="F154" i="11" s="1"/>
  <c r="T154" i="11"/>
  <c r="U154" i="11" s="1"/>
  <c r="E58" i="11"/>
  <c r="F58" i="11" s="1"/>
  <c r="E911" i="11"/>
  <c r="F911" i="11" s="1"/>
  <c r="E815" i="11"/>
  <c r="F815" i="11" s="1"/>
  <c r="T815" i="11"/>
  <c r="U815" i="11" s="1"/>
  <c r="E731" i="11"/>
  <c r="F731" i="11" s="1"/>
  <c r="E635" i="11"/>
  <c r="F635" i="11" s="1"/>
  <c r="E563" i="11"/>
  <c r="F563" i="11" s="1"/>
  <c r="T563" i="11"/>
  <c r="U563" i="11" s="1"/>
  <c r="E479" i="11"/>
  <c r="F479" i="11" s="1"/>
  <c r="E383" i="11"/>
  <c r="F383" i="11" s="1"/>
  <c r="E310" i="11"/>
  <c r="F310" i="11" s="1"/>
  <c r="T310" i="11"/>
  <c r="U310" i="11" s="1"/>
  <c r="E238" i="11"/>
  <c r="F238" i="11" s="1"/>
  <c r="T238" i="11"/>
  <c r="U238" i="11" s="1"/>
  <c r="E153" i="11"/>
  <c r="F153" i="11" s="1"/>
  <c r="E45" i="11"/>
  <c r="F45" i="11" s="1"/>
  <c r="E922" i="11"/>
  <c r="F922" i="11" s="1"/>
  <c r="E826" i="11"/>
  <c r="F826" i="11" s="1"/>
  <c r="E742" i="11"/>
  <c r="F742" i="11" s="1"/>
  <c r="E682" i="11"/>
  <c r="F682" i="11" s="1"/>
  <c r="E586" i="11"/>
  <c r="F586" i="11" s="1"/>
  <c r="E490" i="11"/>
  <c r="F490" i="11" s="1"/>
  <c r="E418" i="11"/>
  <c r="F418" i="11" s="1"/>
  <c r="E321" i="11"/>
  <c r="F321" i="11" s="1"/>
  <c r="E225" i="11"/>
  <c r="F225" i="11" s="1"/>
  <c r="T225" i="11"/>
  <c r="U225" i="11" s="1"/>
  <c r="E140" i="11"/>
  <c r="F140" i="11" s="1"/>
  <c r="T140" i="11"/>
  <c r="U140" i="11" s="1"/>
  <c r="E32" i="11"/>
  <c r="F32" i="11" s="1"/>
  <c r="T32" i="11"/>
  <c r="U32" i="11" s="1"/>
  <c r="E885" i="11"/>
  <c r="F885" i="11" s="1"/>
  <c r="E813" i="11"/>
  <c r="F813" i="11" s="1"/>
  <c r="E717" i="11"/>
  <c r="F717" i="11" s="1"/>
  <c r="E645" i="11"/>
  <c r="F645" i="11" s="1"/>
  <c r="E561" i="11"/>
  <c r="F561" i="11" s="1"/>
  <c r="T561" i="11"/>
  <c r="U561" i="11" s="1"/>
  <c r="E477" i="11"/>
  <c r="F477" i="11" s="1"/>
  <c r="E381" i="11"/>
  <c r="F381" i="11" s="1"/>
  <c r="E296" i="11"/>
  <c r="F296" i="11" s="1"/>
  <c r="E200" i="11"/>
  <c r="F200" i="11" s="1"/>
  <c r="E115" i="11"/>
  <c r="F115" i="11" s="1"/>
  <c r="T115" i="11"/>
  <c r="U115" i="11" s="1"/>
  <c r="E19" i="11"/>
  <c r="F19" i="11" s="1"/>
  <c r="E848" i="11"/>
  <c r="F848" i="11" s="1"/>
  <c r="E704" i="11"/>
  <c r="F704" i="11" s="1"/>
  <c r="E632" i="11"/>
  <c r="F632" i="11" s="1"/>
  <c r="E584" i="11"/>
  <c r="F584" i="11" s="1"/>
  <c r="E512" i="11"/>
  <c r="F512" i="11" s="1"/>
  <c r="E452" i="11"/>
  <c r="F452" i="11" s="1"/>
  <c r="E392" i="11"/>
  <c r="F392" i="11" s="1"/>
  <c r="T392" i="11"/>
  <c r="U392" i="11" s="1"/>
  <c r="E319" i="11"/>
  <c r="F319" i="11" s="1"/>
  <c r="T319" i="11"/>
  <c r="U319" i="11" s="1"/>
  <c r="E259" i="11"/>
  <c r="F259" i="11" s="1"/>
  <c r="E211" i="11"/>
  <c r="F211" i="11" s="1"/>
  <c r="E138" i="11"/>
  <c r="F138" i="11" s="1"/>
  <c r="E42" i="11"/>
  <c r="F42" i="11" s="1"/>
  <c r="E907" i="11"/>
  <c r="F907" i="11" s="1"/>
  <c r="E859" i="11"/>
  <c r="F859" i="11" s="1"/>
  <c r="E799" i="11"/>
  <c r="F799" i="11" s="1"/>
  <c r="E739" i="11"/>
  <c r="F739" i="11" s="1"/>
  <c r="E679" i="11"/>
  <c r="F679" i="11" s="1"/>
  <c r="T679" i="11"/>
  <c r="U679" i="11" s="1"/>
  <c r="E583" i="11"/>
  <c r="F583" i="11" s="1"/>
  <c r="T583" i="11"/>
  <c r="U583" i="11" s="1"/>
  <c r="E523" i="11"/>
  <c r="F523" i="11" s="1"/>
  <c r="E451" i="11"/>
  <c r="F451" i="11" s="1"/>
  <c r="E391" i="11"/>
  <c r="F391" i="11" s="1"/>
  <c r="E355" i="11"/>
  <c r="F355" i="11" s="1"/>
  <c r="E294" i="11"/>
  <c r="F294" i="11" s="1"/>
  <c r="T294" i="11"/>
  <c r="U294" i="11" s="1"/>
  <c r="E246" i="11"/>
  <c r="F246" i="11" s="1"/>
  <c r="T246" i="11"/>
  <c r="U246" i="11" s="1"/>
  <c r="E162" i="11"/>
  <c r="F162" i="11" s="1"/>
  <c r="E41" i="11"/>
  <c r="F41" i="11" s="1"/>
  <c r="E906" i="11"/>
  <c r="F906" i="11" s="1"/>
  <c r="E834" i="11"/>
  <c r="F834" i="11" s="1"/>
  <c r="E738" i="11"/>
  <c r="F738" i="11" s="1"/>
  <c r="E546" i="11"/>
  <c r="F546" i="11" s="1"/>
  <c r="E438" i="11"/>
  <c r="F438" i="11" s="1"/>
  <c r="T438" i="11"/>
  <c r="U438" i="11" s="1"/>
  <c r="E209" i="11"/>
  <c r="F209" i="11" s="1"/>
  <c r="E913" i="11"/>
  <c r="F913" i="11" s="1"/>
  <c r="E889" i="11"/>
  <c r="F889" i="11" s="1"/>
  <c r="E888" i="11"/>
  <c r="F888" i="11" s="1"/>
  <c r="E852" i="11"/>
  <c r="F852" i="11" s="1"/>
  <c r="T852" i="11"/>
  <c r="U852" i="11" s="1"/>
  <c r="E804" i="11"/>
  <c r="F804" i="11" s="1"/>
  <c r="E768" i="11"/>
  <c r="F768" i="11" s="1"/>
  <c r="E708" i="11"/>
  <c r="F708" i="11" s="1"/>
  <c r="E684" i="11"/>
  <c r="F684" i="11" s="1"/>
  <c r="E636" i="11"/>
  <c r="F636" i="11" s="1"/>
  <c r="E588" i="11"/>
  <c r="F588" i="11" s="1"/>
  <c r="E564" i="11"/>
  <c r="F564" i="11" s="1"/>
  <c r="T564" i="11"/>
  <c r="U564" i="11" s="1"/>
  <c r="E516" i="11"/>
  <c r="F516" i="11" s="1"/>
  <c r="E480" i="11"/>
  <c r="F480" i="11" s="1"/>
  <c r="E420" i="11"/>
  <c r="F420" i="11" s="1"/>
  <c r="E396" i="11"/>
  <c r="F396" i="11" s="1"/>
  <c r="E348" i="11"/>
  <c r="F348" i="11" s="1"/>
  <c r="E323" i="11"/>
  <c r="F323" i="11" s="1"/>
  <c r="E251" i="11"/>
  <c r="F251" i="11" s="1"/>
  <c r="T251" i="11"/>
  <c r="U251" i="11" s="1"/>
  <c r="E167" i="11"/>
  <c r="F167" i="11" s="1"/>
  <c r="T167" i="11"/>
  <c r="U167" i="11" s="1"/>
  <c r="E118" i="11"/>
  <c r="F118" i="11" s="1"/>
  <c r="E82" i="11"/>
  <c r="F82" i="11" s="1"/>
  <c r="E22" i="11"/>
  <c r="F22" i="11" s="1"/>
  <c r="E899" i="11"/>
  <c r="F899" i="11" s="1"/>
  <c r="E863" i="11"/>
  <c r="F863" i="11" s="1"/>
  <c r="E803" i="11"/>
  <c r="F803" i="11" s="1"/>
  <c r="E743" i="11"/>
  <c r="F743" i="11" s="1"/>
  <c r="E695" i="11"/>
  <c r="F695" i="11" s="1"/>
  <c r="T695" i="11"/>
  <c r="U695" i="11" s="1"/>
  <c r="E647" i="11"/>
  <c r="F647" i="11" s="1"/>
  <c r="T647" i="11"/>
  <c r="U647" i="11" s="1"/>
  <c r="E611" i="11"/>
  <c r="F611" i="11" s="1"/>
  <c r="E551" i="11"/>
  <c r="F551" i="11" s="1"/>
  <c r="E503" i="11"/>
  <c r="F503" i="11" s="1"/>
  <c r="E455" i="11"/>
  <c r="F455" i="11" s="1"/>
  <c r="E419" i="11"/>
  <c r="F419" i="11" s="1"/>
  <c r="T419" i="11"/>
  <c r="U419" i="11" s="1"/>
  <c r="E371" i="11"/>
  <c r="F371" i="11" s="1"/>
  <c r="E322" i="11"/>
  <c r="F322" i="11" s="1"/>
  <c r="T322" i="11"/>
  <c r="U322" i="11" s="1"/>
  <c r="E286" i="11"/>
  <c r="F286" i="11" s="1"/>
  <c r="E226" i="11"/>
  <c r="F226" i="11" s="1"/>
  <c r="E190" i="11"/>
  <c r="F190" i="11" s="1"/>
  <c r="E129" i="11"/>
  <c r="F129" i="11" s="1"/>
  <c r="E93" i="11"/>
  <c r="F93" i="11" s="1"/>
  <c r="E81" i="11"/>
  <c r="F81" i="11" s="1"/>
  <c r="T81" i="11"/>
  <c r="U81" i="11" s="1"/>
  <c r="E9" i="11"/>
  <c r="F9" i="11" s="1"/>
  <c r="E886" i="11"/>
  <c r="F886" i="11" s="1"/>
  <c r="E838" i="11"/>
  <c r="F838" i="11" s="1"/>
  <c r="E802" i="11"/>
  <c r="F802" i="11" s="1"/>
  <c r="E766" i="11"/>
  <c r="F766" i="11" s="1"/>
  <c r="E694" i="11"/>
  <c r="F694" i="11" s="1"/>
  <c r="E658" i="11"/>
  <c r="F658" i="11" s="1"/>
  <c r="E622" i="11"/>
  <c r="F622" i="11" s="1"/>
  <c r="E574" i="11"/>
  <c r="F574" i="11" s="1"/>
  <c r="E538" i="11"/>
  <c r="F538" i="11" s="1"/>
  <c r="T538" i="11"/>
  <c r="U538" i="11" s="1"/>
  <c r="E502" i="11"/>
  <c r="F502" i="11" s="1"/>
  <c r="E430" i="11"/>
  <c r="F430" i="11" s="1"/>
  <c r="T430" i="11"/>
  <c r="U430" i="11" s="1"/>
  <c r="E394" i="11"/>
  <c r="F394" i="11" s="1"/>
  <c r="E346" i="11"/>
  <c r="F346" i="11" s="1"/>
  <c r="E297" i="11"/>
  <c r="F297" i="11" s="1"/>
  <c r="E261" i="11"/>
  <c r="F261" i="11" s="1"/>
  <c r="E213" i="11"/>
  <c r="F213" i="11" s="1"/>
  <c r="T213" i="11"/>
  <c r="U213" i="11" s="1"/>
  <c r="E189" i="11"/>
  <c r="F189" i="11" s="1"/>
  <c r="T189" i="11"/>
  <c r="U189" i="11" s="1"/>
  <c r="E128" i="11"/>
  <c r="F128" i="11" s="1"/>
  <c r="E104" i="11"/>
  <c r="F104" i="11" s="1"/>
  <c r="E80" i="11"/>
  <c r="F80" i="11" s="1"/>
  <c r="T80" i="11"/>
  <c r="U80" i="11" s="1"/>
  <c r="E8" i="11"/>
  <c r="F8" i="11" s="1"/>
  <c r="E897" i="11"/>
  <c r="F897" i="11" s="1"/>
  <c r="E861" i="11"/>
  <c r="F861" i="11" s="1"/>
  <c r="T861" i="11"/>
  <c r="U861" i="11" s="1"/>
  <c r="E801" i="11"/>
  <c r="F801" i="11" s="1"/>
  <c r="T801" i="11"/>
  <c r="U801" i="11" s="1"/>
  <c r="E753" i="11"/>
  <c r="F753" i="11" s="1"/>
  <c r="E705" i="11"/>
  <c r="F705" i="11" s="1"/>
  <c r="E669" i="11"/>
  <c r="F669" i="11" s="1"/>
  <c r="E621" i="11"/>
  <c r="F621" i="11" s="1"/>
  <c r="E573" i="11"/>
  <c r="F573" i="11" s="1"/>
  <c r="E537" i="11"/>
  <c r="F537" i="11" s="1"/>
  <c r="E489" i="11"/>
  <c r="F489" i="11" s="1"/>
  <c r="E429" i="11"/>
  <c r="F429" i="11" s="1"/>
  <c r="E393" i="11"/>
  <c r="F393" i="11" s="1"/>
  <c r="E345" i="11"/>
  <c r="F345" i="11" s="1"/>
  <c r="E308" i="11"/>
  <c r="F308" i="11" s="1"/>
  <c r="E260" i="11"/>
  <c r="F260" i="11" s="1"/>
  <c r="E224" i="11"/>
  <c r="F224" i="11" s="1"/>
  <c r="E164" i="11"/>
  <c r="F164" i="11" s="1"/>
  <c r="E127" i="11"/>
  <c r="F127" i="11" s="1"/>
  <c r="E91" i="11"/>
  <c r="F91" i="11" s="1"/>
  <c r="E79" i="11"/>
  <c r="F79" i="11" s="1"/>
  <c r="E7" i="11"/>
  <c r="F7" i="11" s="1"/>
  <c r="E908" i="11"/>
  <c r="F908" i="11" s="1"/>
  <c r="E884" i="11"/>
  <c r="F884" i="11" s="1"/>
  <c r="E836" i="11"/>
  <c r="F836" i="11" s="1"/>
  <c r="T836" i="11"/>
  <c r="U836" i="11" s="1"/>
  <c r="E800" i="11"/>
  <c r="F800" i="11" s="1"/>
  <c r="E764" i="11"/>
  <c r="F764" i="11" s="1"/>
  <c r="E716" i="11"/>
  <c r="F716" i="11" s="1"/>
  <c r="E680" i="11"/>
  <c r="F680" i="11" s="1"/>
  <c r="T680" i="11"/>
  <c r="U680" i="11" s="1"/>
  <c r="E644" i="11"/>
  <c r="F644" i="11" s="1"/>
  <c r="E608" i="11"/>
  <c r="F608" i="11" s="1"/>
  <c r="E560" i="11"/>
  <c r="F560" i="11" s="1"/>
  <c r="E524" i="11"/>
  <c r="F524" i="11" s="1"/>
  <c r="E464" i="11"/>
  <c r="F464" i="11" s="1"/>
  <c r="E428" i="11"/>
  <c r="F428" i="11" s="1"/>
  <c r="E380" i="11"/>
  <c r="F380" i="11" s="1"/>
  <c r="E344" i="11"/>
  <c r="F344" i="11" s="1"/>
  <c r="E295" i="11"/>
  <c r="F295" i="11" s="1"/>
  <c r="T295" i="11"/>
  <c r="U295" i="11" s="1"/>
  <c r="E247" i="11"/>
  <c r="F247" i="11" s="1"/>
  <c r="T247" i="11"/>
  <c r="U247" i="11" s="1"/>
  <c r="E223" i="11"/>
  <c r="F223" i="11" s="1"/>
  <c r="T223" i="11"/>
  <c r="U223" i="11" s="1"/>
  <c r="E199" i="11"/>
  <c r="F199" i="11" s="1"/>
  <c r="T199" i="11"/>
  <c r="U199" i="11" s="1"/>
  <c r="E163" i="11"/>
  <c r="F163" i="11" s="1"/>
  <c r="E102" i="11"/>
  <c r="F102" i="11" s="1"/>
  <c r="T102" i="11"/>
  <c r="U102" i="11" s="1"/>
  <c r="E78" i="11"/>
  <c r="F78" i="11" s="1"/>
  <c r="E54" i="11"/>
  <c r="F54" i="11" s="1"/>
  <c r="T54" i="11"/>
  <c r="U54" i="11" s="1"/>
  <c r="E30" i="11"/>
  <c r="F30" i="11" s="1"/>
  <c r="E931" i="11"/>
  <c r="F931" i="11" s="1"/>
  <c r="T931" i="11"/>
  <c r="U931" i="11" s="1"/>
  <c r="E883" i="11"/>
  <c r="F883" i="11" s="1"/>
  <c r="E835" i="11"/>
  <c r="F835" i="11" s="1"/>
  <c r="E787" i="11"/>
  <c r="F787" i="11" s="1"/>
  <c r="T787" i="11"/>
  <c r="U787" i="11" s="1"/>
  <c r="E751" i="11"/>
  <c r="F751" i="11" s="1"/>
  <c r="E703" i="11"/>
  <c r="F703" i="11" s="1"/>
  <c r="T703" i="11"/>
  <c r="U703" i="11" s="1"/>
  <c r="E667" i="11"/>
  <c r="F667" i="11" s="1"/>
  <c r="E631" i="11"/>
  <c r="F631" i="11" s="1"/>
  <c r="E571" i="11"/>
  <c r="F571" i="11" s="1"/>
  <c r="E535" i="11"/>
  <c r="F535" i="11" s="1"/>
  <c r="T535" i="11"/>
  <c r="U535" i="11" s="1"/>
  <c r="E499" i="11"/>
  <c r="F499" i="11" s="1"/>
  <c r="E463" i="11"/>
  <c r="F463" i="11" s="1"/>
  <c r="E415" i="11"/>
  <c r="F415" i="11" s="1"/>
  <c r="E318" i="11"/>
  <c r="F318" i="11" s="1"/>
  <c r="E258" i="11"/>
  <c r="F258" i="11" s="1"/>
  <c r="E222" i="11"/>
  <c r="F222" i="11" s="1"/>
  <c r="E186" i="11"/>
  <c r="F186" i="11" s="1"/>
  <c r="T186" i="11"/>
  <c r="U186" i="11" s="1"/>
  <c r="E149" i="11"/>
  <c r="F149" i="11" s="1"/>
  <c r="E113" i="11"/>
  <c r="F113" i="11" s="1"/>
  <c r="E89" i="11"/>
  <c r="F89" i="11" s="1"/>
  <c r="T89" i="11"/>
  <c r="U89" i="11" s="1"/>
  <c r="E65" i="11"/>
  <c r="F65" i="11" s="1"/>
  <c r="E5" i="11"/>
  <c r="F5" i="11" s="1"/>
  <c r="E918" i="11"/>
  <c r="F918" i="11" s="1"/>
  <c r="T918" i="11"/>
  <c r="U918" i="11" s="1"/>
  <c r="E870" i="11"/>
  <c r="F870" i="11" s="1"/>
  <c r="E846" i="11"/>
  <c r="F846" i="11" s="1"/>
  <c r="E798" i="11"/>
  <c r="F798" i="11" s="1"/>
  <c r="E762" i="11"/>
  <c r="F762" i="11" s="1"/>
  <c r="E726" i="11"/>
  <c r="F726" i="11" s="1"/>
  <c r="E690" i="11"/>
  <c r="F690" i="11" s="1"/>
  <c r="E654" i="11"/>
  <c r="F654" i="11" s="1"/>
  <c r="E630" i="11"/>
  <c r="F630" i="11" s="1"/>
  <c r="E594" i="11"/>
  <c r="F594" i="11" s="1"/>
  <c r="E558" i="11"/>
  <c r="F558" i="11" s="1"/>
  <c r="E510" i="11"/>
  <c r="F510" i="11" s="1"/>
  <c r="E486" i="11"/>
  <c r="F486" i="11" s="1"/>
  <c r="E474" i="11"/>
  <c r="F474" i="11" s="1"/>
  <c r="E426" i="11"/>
  <c r="F426" i="11" s="1"/>
  <c r="E402" i="11"/>
  <c r="F402" i="11" s="1"/>
  <c r="E378" i="11"/>
  <c r="F378" i="11" s="1"/>
  <c r="E342" i="11"/>
  <c r="F342" i="11" s="1"/>
  <c r="T342" i="11"/>
  <c r="U342" i="11" s="1"/>
  <c r="E293" i="11"/>
  <c r="F293" i="11" s="1"/>
  <c r="T293" i="11"/>
  <c r="U293" i="11" s="1"/>
  <c r="E269" i="11"/>
  <c r="F269" i="11" s="1"/>
  <c r="T269" i="11"/>
  <c r="U269" i="11" s="1"/>
  <c r="E245" i="11"/>
  <c r="F245" i="11" s="1"/>
  <c r="T245" i="11"/>
  <c r="U245" i="11" s="1"/>
  <c r="E221" i="11"/>
  <c r="F221" i="11" s="1"/>
  <c r="E185" i="11"/>
  <c r="F185" i="11" s="1"/>
  <c r="E161" i="11"/>
  <c r="F161" i="11" s="1"/>
  <c r="E136" i="11"/>
  <c r="F136" i="11" s="1"/>
  <c r="E100" i="11"/>
  <c r="F100" i="11" s="1"/>
  <c r="E88" i="11"/>
  <c r="F88" i="11" s="1"/>
  <c r="T88" i="11"/>
  <c r="U88" i="11" s="1"/>
  <c r="E76" i="11"/>
  <c r="F76" i="11" s="1"/>
  <c r="T76" i="11"/>
  <c r="U76" i="11" s="1"/>
  <c r="E40" i="11"/>
  <c r="F40" i="11" s="1"/>
  <c r="E16" i="11"/>
  <c r="F16" i="11" s="1"/>
  <c r="E4" i="11"/>
  <c r="F4" i="11" s="1"/>
  <c r="E929" i="11"/>
  <c r="F929" i="11" s="1"/>
  <c r="E917" i="11"/>
  <c r="F917" i="11" s="1"/>
  <c r="E905" i="11"/>
  <c r="F905" i="11" s="1"/>
  <c r="E893" i="11"/>
  <c r="F893" i="11" s="1"/>
  <c r="E881" i="11"/>
  <c r="F881" i="11" s="1"/>
  <c r="T881" i="11"/>
  <c r="U881" i="11" s="1"/>
  <c r="E869" i="11"/>
  <c r="F869" i="11" s="1"/>
  <c r="T869" i="11"/>
  <c r="U869" i="11" s="1"/>
  <c r="E857" i="11"/>
  <c r="F857" i="11" s="1"/>
  <c r="T857" i="11"/>
  <c r="U857" i="11" s="1"/>
  <c r="E845" i="11"/>
  <c r="F845" i="11" s="1"/>
  <c r="E833" i="11"/>
  <c r="F833" i="11" s="1"/>
  <c r="E821" i="11"/>
  <c r="F821" i="11" s="1"/>
  <c r="E809" i="11"/>
  <c r="F809" i="11" s="1"/>
  <c r="E797" i="11"/>
  <c r="F797" i="11" s="1"/>
  <c r="E785" i="11"/>
  <c r="F785" i="11" s="1"/>
  <c r="T785" i="11"/>
  <c r="U785" i="11" s="1"/>
  <c r="E773" i="11"/>
  <c r="F773" i="11" s="1"/>
  <c r="T773" i="11"/>
  <c r="U773" i="11" s="1"/>
  <c r="E761" i="11"/>
  <c r="F761" i="11" s="1"/>
  <c r="E749" i="11"/>
  <c r="F749" i="11" s="1"/>
  <c r="E737" i="11"/>
  <c r="F737" i="11" s="1"/>
  <c r="E725" i="11"/>
  <c r="F725" i="11" s="1"/>
  <c r="E713" i="11"/>
  <c r="F713" i="11" s="1"/>
  <c r="T713" i="11"/>
  <c r="U713" i="11" s="1"/>
  <c r="E701" i="11"/>
  <c r="F701" i="11" s="1"/>
  <c r="E689" i="11"/>
  <c r="F689" i="11" s="1"/>
  <c r="E677" i="11"/>
  <c r="F677" i="11" s="1"/>
  <c r="T677" i="11"/>
  <c r="U677" i="11" s="1"/>
  <c r="E665" i="11"/>
  <c r="F665" i="11" s="1"/>
  <c r="E653" i="11"/>
  <c r="F653" i="11" s="1"/>
  <c r="E641" i="11"/>
  <c r="F641" i="11" s="1"/>
  <c r="E629" i="11"/>
  <c r="F629" i="11" s="1"/>
  <c r="E617" i="11"/>
  <c r="F617" i="11" s="1"/>
  <c r="E605" i="11"/>
  <c r="F605" i="11" s="1"/>
  <c r="E593" i="11"/>
  <c r="F593" i="11" s="1"/>
  <c r="E581" i="11"/>
  <c r="F581" i="11" s="1"/>
  <c r="E569" i="11"/>
  <c r="F569" i="11" s="1"/>
  <c r="T569" i="11"/>
  <c r="U569" i="11" s="1"/>
  <c r="E557" i="11"/>
  <c r="F557" i="11" s="1"/>
  <c r="E545" i="11"/>
  <c r="F545" i="11" s="1"/>
  <c r="E533" i="11"/>
  <c r="F533" i="11" s="1"/>
  <c r="T533" i="11"/>
  <c r="U533" i="11" s="1"/>
  <c r="E521" i="11"/>
  <c r="F521" i="11" s="1"/>
  <c r="T521" i="11"/>
  <c r="U521" i="11" s="1"/>
  <c r="E509" i="11"/>
  <c r="F509" i="11" s="1"/>
  <c r="E497" i="11"/>
  <c r="F497" i="11" s="1"/>
  <c r="E485" i="11"/>
  <c r="F485" i="11" s="1"/>
  <c r="E473" i="11"/>
  <c r="F473" i="11" s="1"/>
  <c r="E461" i="11"/>
  <c r="F461" i="11" s="1"/>
  <c r="E449" i="11"/>
  <c r="F449" i="11" s="1"/>
  <c r="T449" i="11"/>
  <c r="U449" i="11" s="1"/>
  <c r="E437" i="11"/>
  <c r="F437" i="11" s="1"/>
  <c r="T437" i="11"/>
  <c r="U437" i="11" s="1"/>
  <c r="E425" i="11"/>
  <c r="F425" i="11" s="1"/>
  <c r="E413" i="11"/>
  <c r="F413" i="11" s="1"/>
  <c r="E401" i="11"/>
  <c r="F401" i="11" s="1"/>
  <c r="T401" i="11"/>
  <c r="U401" i="11" s="1"/>
  <c r="E389" i="11"/>
  <c r="F389" i="11" s="1"/>
  <c r="T389" i="11"/>
  <c r="U389" i="11" s="1"/>
  <c r="E377" i="11"/>
  <c r="F377" i="11" s="1"/>
  <c r="E365" i="11"/>
  <c r="F365" i="11" s="1"/>
  <c r="E353" i="11"/>
  <c r="F353" i="11" s="1"/>
  <c r="E341" i="11"/>
  <c r="F341" i="11" s="1"/>
  <c r="E328" i="11"/>
  <c r="F328" i="11" s="1"/>
  <c r="E316" i="11"/>
  <c r="F316" i="11" s="1"/>
  <c r="E304" i="11"/>
  <c r="F304" i="11" s="1"/>
  <c r="E292" i="11"/>
  <c r="F292" i="11" s="1"/>
  <c r="T292" i="11"/>
  <c r="U292" i="11" s="1"/>
  <c r="E280" i="11"/>
  <c r="F280" i="11" s="1"/>
  <c r="T280" i="11"/>
  <c r="U280" i="11" s="1"/>
  <c r="E268" i="11"/>
  <c r="F268" i="11" s="1"/>
  <c r="E256" i="11"/>
  <c r="F256" i="11" s="1"/>
  <c r="E244" i="11"/>
  <c r="F244" i="11" s="1"/>
  <c r="T244" i="11"/>
  <c r="U244" i="11" s="1"/>
  <c r="E232" i="11"/>
  <c r="F232" i="11" s="1"/>
  <c r="E220" i="11"/>
  <c r="F220" i="11" s="1"/>
  <c r="E208" i="11"/>
  <c r="F208" i="11" s="1"/>
  <c r="T208" i="11"/>
  <c r="U208" i="11" s="1"/>
  <c r="E196" i="11"/>
  <c r="F196" i="11" s="1"/>
  <c r="E184" i="11"/>
  <c r="F184" i="11" s="1"/>
  <c r="E172" i="11"/>
  <c r="F172" i="11" s="1"/>
  <c r="E147" i="11"/>
  <c r="F147" i="11" s="1"/>
  <c r="E135" i="11"/>
  <c r="F135" i="11" s="1"/>
  <c r="E123" i="11"/>
  <c r="F123" i="11" s="1"/>
  <c r="E111" i="11"/>
  <c r="F111" i="11" s="1"/>
  <c r="E99" i="11"/>
  <c r="F99" i="11" s="1"/>
  <c r="E87" i="11"/>
  <c r="F87" i="11" s="1"/>
  <c r="T87" i="11"/>
  <c r="U87" i="11" s="1"/>
  <c r="E75" i="11"/>
  <c r="F75" i="11" s="1"/>
  <c r="T75" i="11"/>
  <c r="U75" i="11" s="1"/>
  <c r="E63" i="11"/>
  <c r="F63" i="11" s="1"/>
  <c r="T63" i="11"/>
  <c r="U63" i="11" s="1"/>
  <c r="E51" i="11"/>
  <c r="F51" i="11" s="1"/>
  <c r="T51" i="11"/>
  <c r="U51" i="11" s="1"/>
  <c r="E39" i="11"/>
  <c r="F39" i="11" s="1"/>
  <c r="E27" i="11"/>
  <c r="F27" i="11" s="1"/>
  <c r="E15" i="11"/>
  <c r="F15" i="11" s="1"/>
  <c r="E3" i="11"/>
  <c r="F3" i="11" s="1"/>
  <c r="E912" i="11"/>
  <c r="F912" i="11" s="1"/>
  <c r="E828" i="11"/>
  <c r="F828" i="11" s="1"/>
  <c r="T828" i="11"/>
  <c r="U828" i="11" s="1"/>
  <c r="E756" i="11"/>
  <c r="F756" i="11" s="1"/>
  <c r="E696" i="11"/>
  <c r="F696" i="11" s="1"/>
  <c r="T696" i="11"/>
  <c r="U696" i="11" s="1"/>
  <c r="E624" i="11"/>
  <c r="F624" i="11" s="1"/>
  <c r="T624" i="11"/>
  <c r="U624" i="11" s="1"/>
  <c r="E528" i="11"/>
  <c r="F528" i="11" s="1"/>
  <c r="E456" i="11"/>
  <c r="F456" i="11" s="1"/>
  <c r="T456" i="11"/>
  <c r="U456" i="11" s="1"/>
  <c r="E372" i="11"/>
  <c r="F372" i="11" s="1"/>
  <c r="E311" i="11"/>
  <c r="F311" i="11" s="1"/>
  <c r="T311" i="11"/>
  <c r="U311" i="11" s="1"/>
  <c r="E227" i="11"/>
  <c r="F227" i="11" s="1"/>
  <c r="E130" i="11"/>
  <c r="F130" i="11" s="1"/>
  <c r="E10" i="11"/>
  <c r="F10" i="11" s="1"/>
  <c r="E851" i="11"/>
  <c r="F851" i="11" s="1"/>
  <c r="E767" i="11"/>
  <c r="F767" i="11" s="1"/>
  <c r="E683" i="11"/>
  <c r="F683" i="11" s="1"/>
  <c r="E599" i="11"/>
  <c r="F599" i="11" s="1"/>
  <c r="E515" i="11"/>
  <c r="F515" i="11" s="1"/>
  <c r="E431" i="11"/>
  <c r="F431" i="11" s="1"/>
  <c r="E347" i="11"/>
  <c r="F347" i="11" s="1"/>
  <c r="E250" i="11"/>
  <c r="F250" i="11" s="1"/>
  <c r="T250" i="11"/>
  <c r="U250" i="11" s="1"/>
  <c r="E166" i="11"/>
  <c r="F166" i="11" s="1"/>
  <c r="T166" i="11"/>
  <c r="U166" i="11" s="1"/>
  <c r="E57" i="11"/>
  <c r="F57" i="11" s="1"/>
  <c r="E874" i="11"/>
  <c r="F874" i="11" s="1"/>
  <c r="E814" i="11"/>
  <c r="F814" i="11" s="1"/>
  <c r="E718" i="11"/>
  <c r="F718" i="11" s="1"/>
  <c r="E634" i="11"/>
  <c r="F634" i="11" s="1"/>
  <c r="E550" i="11"/>
  <c r="F550" i="11" s="1"/>
  <c r="E466" i="11"/>
  <c r="F466" i="11" s="1"/>
  <c r="E370" i="11"/>
  <c r="F370" i="11" s="1"/>
  <c r="E333" i="11"/>
  <c r="F333" i="11" s="1"/>
  <c r="T333" i="11"/>
  <c r="U333" i="11" s="1"/>
  <c r="E249" i="11"/>
  <c r="F249" i="11" s="1"/>
  <c r="T249" i="11"/>
  <c r="U249" i="11" s="1"/>
  <c r="E152" i="11"/>
  <c r="F152" i="11" s="1"/>
  <c r="E56" i="11"/>
  <c r="F56" i="11" s="1"/>
  <c r="E933" i="11"/>
  <c r="F933" i="11" s="1"/>
  <c r="E849" i="11"/>
  <c r="F849" i="11" s="1"/>
  <c r="E765" i="11"/>
  <c r="F765" i="11" s="1"/>
  <c r="T765" i="11"/>
  <c r="U765" i="11" s="1"/>
  <c r="E693" i="11"/>
  <c r="F693" i="11" s="1"/>
  <c r="E609" i="11"/>
  <c r="F609" i="11" s="1"/>
  <c r="T609" i="11"/>
  <c r="U609" i="11" s="1"/>
  <c r="E513" i="11"/>
  <c r="F513" i="11" s="1"/>
  <c r="E441" i="11"/>
  <c r="F441" i="11" s="1"/>
  <c r="E357" i="11"/>
  <c r="F357" i="11" s="1"/>
  <c r="E236" i="11"/>
  <c r="F236" i="11" s="1"/>
  <c r="T236" i="11"/>
  <c r="U236" i="11" s="1"/>
  <c r="E55" i="11"/>
  <c r="F55" i="11" s="1"/>
  <c r="E329" i="11"/>
  <c r="F329" i="11" s="1"/>
  <c r="E52" i="11"/>
  <c r="F52" i="11" s="1"/>
  <c r="E904" i="11"/>
  <c r="F904" i="11" s="1"/>
  <c r="E856" i="11"/>
  <c r="F856" i="11" s="1"/>
  <c r="E808" i="11"/>
  <c r="F808" i="11" s="1"/>
  <c r="E772" i="11"/>
  <c r="F772" i="11" s="1"/>
  <c r="E736" i="11"/>
  <c r="F736" i="11" s="1"/>
  <c r="T736" i="11"/>
  <c r="U736" i="11" s="1"/>
  <c r="E700" i="11"/>
  <c r="F700" i="11" s="1"/>
  <c r="T700" i="11"/>
  <c r="U700" i="11" s="1"/>
  <c r="E664" i="11"/>
  <c r="F664" i="11" s="1"/>
  <c r="E652" i="11"/>
  <c r="F652" i="11" s="1"/>
  <c r="T652" i="11"/>
  <c r="U652" i="11" s="1"/>
  <c r="E640" i="11"/>
  <c r="F640" i="11" s="1"/>
  <c r="T640" i="11"/>
  <c r="U640" i="11" s="1"/>
  <c r="E628" i="11"/>
  <c r="F628" i="11" s="1"/>
  <c r="T628" i="11"/>
  <c r="U628" i="11" s="1"/>
  <c r="E616" i="11"/>
  <c r="F616" i="11" s="1"/>
  <c r="E604" i="11"/>
  <c r="F604" i="11" s="1"/>
  <c r="E592" i="11"/>
  <c r="F592" i="11" s="1"/>
  <c r="E580" i="11"/>
  <c r="F580" i="11" s="1"/>
  <c r="E568" i="11"/>
  <c r="F568" i="11" s="1"/>
  <c r="T568" i="11"/>
  <c r="U568" i="11" s="1"/>
  <c r="E556" i="11"/>
  <c r="F556" i="11" s="1"/>
  <c r="T556" i="11"/>
  <c r="U556" i="11" s="1"/>
  <c r="E544" i="11"/>
  <c r="F544" i="11" s="1"/>
  <c r="T544" i="11"/>
  <c r="U544" i="11" s="1"/>
  <c r="E532" i="11"/>
  <c r="F532" i="11" s="1"/>
  <c r="E520" i="11"/>
  <c r="F520" i="11" s="1"/>
  <c r="E508" i="11"/>
  <c r="F508" i="11" s="1"/>
  <c r="E496" i="11"/>
  <c r="F496" i="11" s="1"/>
  <c r="T496" i="11"/>
  <c r="U496" i="11" s="1"/>
  <c r="E484" i="11"/>
  <c r="F484" i="11" s="1"/>
  <c r="E472" i="11"/>
  <c r="F472" i="11" s="1"/>
  <c r="E460" i="11"/>
  <c r="F460" i="11" s="1"/>
  <c r="E448" i="11"/>
  <c r="F448" i="11" s="1"/>
  <c r="E436" i="11"/>
  <c r="F436" i="11" s="1"/>
  <c r="T436" i="11"/>
  <c r="U436" i="11" s="1"/>
  <c r="E424" i="11"/>
  <c r="F424" i="11" s="1"/>
  <c r="E412" i="11"/>
  <c r="F412" i="11" s="1"/>
  <c r="E400" i="11"/>
  <c r="F400" i="11" s="1"/>
  <c r="T400" i="11"/>
  <c r="U400" i="11" s="1"/>
  <c r="E388" i="11"/>
  <c r="F388" i="11" s="1"/>
  <c r="E376" i="11"/>
  <c r="F376" i="11" s="1"/>
  <c r="E364" i="11"/>
  <c r="F364" i="11" s="1"/>
  <c r="E352" i="11"/>
  <c r="F352" i="11" s="1"/>
  <c r="E340" i="11"/>
  <c r="F340" i="11" s="1"/>
  <c r="T340" i="11"/>
  <c r="U340" i="11" s="1"/>
  <c r="E327" i="11"/>
  <c r="F327" i="11" s="1"/>
  <c r="T327" i="11"/>
  <c r="U327" i="11" s="1"/>
  <c r="E315" i="11"/>
  <c r="F315" i="11" s="1"/>
  <c r="E303" i="11"/>
  <c r="F303" i="11" s="1"/>
  <c r="T303" i="11"/>
  <c r="U303" i="11" s="1"/>
  <c r="E291" i="11"/>
  <c r="F291" i="11" s="1"/>
  <c r="E279" i="11"/>
  <c r="F279" i="11" s="1"/>
  <c r="E267" i="11"/>
  <c r="F267" i="11" s="1"/>
  <c r="E255" i="11"/>
  <c r="F255" i="11" s="1"/>
  <c r="E243" i="11"/>
  <c r="F243" i="11" s="1"/>
  <c r="T243" i="11"/>
  <c r="U243" i="11" s="1"/>
  <c r="E231" i="11"/>
  <c r="F231" i="11" s="1"/>
  <c r="E219" i="11"/>
  <c r="F219" i="11" s="1"/>
  <c r="E207" i="11"/>
  <c r="F207" i="11" s="1"/>
  <c r="T207" i="11"/>
  <c r="U207" i="11" s="1"/>
  <c r="E195" i="11"/>
  <c r="F195" i="11" s="1"/>
  <c r="E183" i="11"/>
  <c r="F183" i="11" s="1"/>
  <c r="T183" i="11"/>
  <c r="U183" i="11" s="1"/>
  <c r="E171" i="11"/>
  <c r="F171" i="11" s="1"/>
  <c r="T171" i="11"/>
  <c r="U171" i="11" s="1"/>
  <c r="E924" i="11"/>
  <c r="F924" i="11" s="1"/>
  <c r="E864" i="11"/>
  <c r="F864" i="11" s="1"/>
  <c r="E792" i="11"/>
  <c r="F792" i="11" s="1"/>
  <c r="T792" i="11"/>
  <c r="U792" i="11" s="1"/>
  <c r="E720" i="11"/>
  <c r="F720" i="11" s="1"/>
  <c r="E660" i="11"/>
  <c r="F660" i="11" s="1"/>
  <c r="E600" i="11"/>
  <c r="F600" i="11" s="1"/>
  <c r="E540" i="11"/>
  <c r="F540" i="11" s="1"/>
  <c r="E444" i="11"/>
  <c r="F444" i="11" s="1"/>
  <c r="E263" i="11"/>
  <c r="F263" i="11" s="1"/>
  <c r="E203" i="11"/>
  <c r="F203" i="11" s="1"/>
  <c r="T203" i="11"/>
  <c r="U203" i="11" s="1"/>
  <c r="E179" i="11"/>
  <c r="F179" i="11" s="1"/>
  <c r="E106" i="11"/>
  <c r="F106" i="11" s="1"/>
  <c r="E46" i="11"/>
  <c r="F46" i="11" s="1"/>
  <c r="T46" i="11"/>
  <c r="U46" i="11" s="1"/>
  <c r="E887" i="11"/>
  <c r="F887" i="11" s="1"/>
  <c r="E839" i="11"/>
  <c r="F839" i="11" s="1"/>
  <c r="E779" i="11"/>
  <c r="F779" i="11" s="1"/>
  <c r="T779" i="11"/>
  <c r="U779" i="11" s="1"/>
  <c r="E719" i="11"/>
  <c r="F719" i="11" s="1"/>
  <c r="T719" i="11"/>
  <c r="U719" i="11" s="1"/>
  <c r="E659" i="11"/>
  <c r="F659" i="11" s="1"/>
  <c r="E587" i="11"/>
  <c r="F587" i="11" s="1"/>
  <c r="E527" i="11"/>
  <c r="F527" i="11" s="1"/>
  <c r="E467" i="11"/>
  <c r="F467" i="11" s="1"/>
  <c r="E395" i="11"/>
  <c r="F395" i="11" s="1"/>
  <c r="E334" i="11"/>
  <c r="F334" i="11" s="1"/>
  <c r="E262" i="11"/>
  <c r="F262" i="11" s="1"/>
  <c r="T262" i="11"/>
  <c r="U262" i="11" s="1"/>
  <c r="E202" i="11"/>
  <c r="F202" i="11" s="1"/>
  <c r="T202" i="11"/>
  <c r="U202" i="11" s="1"/>
  <c r="E117" i="11"/>
  <c r="F117" i="11" s="1"/>
  <c r="T117" i="11"/>
  <c r="U117" i="11" s="1"/>
  <c r="E21" i="11"/>
  <c r="F21" i="11" s="1"/>
  <c r="T21" i="11"/>
  <c r="U21" i="11" s="1"/>
  <c r="E910" i="11"/>
  <c r="F910" i="11" s="1"/>
  <c r="E850" i="11"/>
  <c r="F850" i="11" s="1"/>
  <c r="E778" i="11"/>
  <c r="F778" i="11" s="1"/>
  <c r="E730" i="11"/>
  <c r="F730" i="11" s="1"/>
  <c r="E646" i="11"/>
  <c r="F646" i="11" s="1"/>
  <c r="T646" i="11"/>
  <c r="U646" i="11" s="1"/>
  <c r="E598" i="11"/>
  <c r="F598" i="11" s="1"/>
  <c r="E526" i="11"/>
  <c r="F526" i="11" s="1"/>
  <c r="E454" i="11"/>
  <c r="F454" i="11" s="1"/>
  <c r="E382" i="11"/>
  <c r="F382" i="11" s="1"/>
  <c r="T382" i="11"/>
  <c r="U382" i="11" s="1"/>
  <c r="E285" i="11"/>
  <c r="F285" i="11" s="1"/>
  <c r="E44" i="11"/>
  <c r="F44" i="11" s="1"/>
  <c r="T44" i="11"/>
  <c r="U44" i="11" s="1"/>
  <c r="E909" i="11"/>
  <c r="F909" i="11" s="1"/>
  <c r="E837" i="11"/>
  <c r="F837" i="11" s="1"/>
  <c r="E789" i="11"/>
  <c r="F789" i="11" s="1"/>
  <c r="T789" i="11"/>
  <c r="U789" i="11" s="1"/>
  <c r="E729" i="11"/>
  <c r="F729" i="11" s="1"/>
  <c r="T729" i="11"/>
  <c r="U729" i="11" s="1"/>
  <c r="E657" i="11"/>
  <c r="F657" i="11" s="1"/>
  <c r="E585" i="11"/>
  <c r="F585" i="11" s="1"/>
  <c r="E525" i="11"/>
  <c r="F525" i="11" s="1"/>
  <c r="E453" i="11"/>
  <c r="F453" i="11" s="1"/>
  <c r="E405" i="11"/>
  <c r="F405" i="11" s="1"/>
  <c r="E320" i="11"/>
  <c r="F320" i="11" s="1"/>
  <c r="T320" i="11"/>
  <c r="U320" i="11" s="1"/>
  <c r="E272" i="11"/>
  <c r="F272" i="11" s="1"/>
  <c r="T272" i="11"/>
  <c r="U272" i="11" s="1"/>
  <c r="E188" i="11"/>
  <c r="F188" i="11" s="1"/>
  <c r="E151" i="11"/>
  <c r="F151" i="11" s="1"/>
  <c r="T151" i="11"/>
  <c r="U151" i="11" s="1"/>
  <c r="E43" i="11"/>
  <c r="F43" i="11" s="1"/>
  <c r="T43" i="11"/>
  <c r="U43" i="11" s="1"/>
  <c r="E920" i="11"/>
  <c r="F920" i="11" s="1"/>
  <c r="T920" i="11"/>
  <c r="U920" i="11" s="1"/>
  <c r="E872" i="11"/>
  <c r="F872" i="11" s="1"/>
  <c r="E812" i="11"/>
  <c r="F812" i="11" s="1"/>
  <c r="E776" i="11"/>
  <c r="F776" i="11" s="1"/>
  <c r="T776" i="11"/>
  <c r="U776" i="11" s="1"/>
  <c r="E728" i="11"/>
  <c r="F728" i="11" s="1"/>
  <c r="E656" i="11"/>
  <c r="F656" i="11" s="1"/>
  <c r="E596" i="11"/>
  <c r="F596" i="11" s="1"/>
  <c r="E548" i="11"/>
  <c r="F548" i="11" s="1"/>
  <c r="E488" i="11"/>
  <c r="F488" i="11" s="1"/>
  <c r="T488" i="11"/>
  <c r="U488" i="11" s="1"/>
  <c r="E416" i="11"/>
  <c r="F416" i="11" s="1"/>
  <c r="E368" i="11"/>
  <c r="F368" i="11" s="1"/>
  <c r="T368" i="11"/>
  <c r="U368" i="11" s="1"/>
  <c r="E331" i="11"/>
  <c r="F331" i="11" s="1"/>
  <c r="T331" i="11"/>
  <c r="U331" i="11" s="1"/>
  <c r="E283" i="11"/>
  <c r="F283" i="11" s="1"/>
  <c r="E235" i="11"/>
  <c r="F235" i="11" s="1"/>
  <c r="E175" i="11"/>
  <c r="F175" i="11" s="1"/>
  <c r="T175" i="11"/>
  <c r="U175" i="11" s="1"/>
  <c r="E6" i="11"/>
  <c r="F6" i="11" s="1"/>
  <c r="T6" i="11"/>
  <c r="U6" i="11" s="1"/>
  <c r="E871" i="11"/>
  <c r="F871" i="11" s="1"/>
  <c r="E823" i="11"/>
  <c r="F823" i="11" s="1"/>
  <c r="E775" i="11"/>
  <c r="F775" i="11" s="1"/>
  <c r="T775" i="11"/>
  <c r="U775" i="11" s="1"/>
  <c r="E715" i="11"/>
  <c r="F715" i="11" s="1"/>
  <c r="E643" i="11"/>
  <c r="F643" i="11" s="1"/>
  <c r="E607" i="11"/>
  <c r="F607" i="11" s="1"/>
  <c r="T607" i="11"/>
  <c r="U607" i="11" s="1"/>
  <c r="E559" i="11"/>
  <c r="F559" i="11" s="1"/>
  <c r="E487" i="11"/>
  <c r="F487" i="11" s="1"/>
  <c r="T487" i="11"/>
  <c r="U487" i="11" s="1"/>
  <c r="E439" i="11"/>
  <c r="F439" i="11" s="1"/>
  <c r="T439" i="11"/>
  <c r="U439" i="11" s="1"/>
  <c r="E379" i="11"/>
  <c r="F379" i="11" s="1"/>
  <c r="E330" i="11"/>
  <c r="F330" i="11" s="1"/>
  <c r="E282" i="11"/>
  <c r="F282" i="11" s="1"/>
  <c r="T282" i="11"/>
  <c r="U282" i="11" s="1"/>
  <c r="E210" i="11"/>
  <c r="F210" i="11" s="1"/>
  <c r="E125" i="11"/>
  <c r="F125" i="11" s="1"/>
  <c r="T125" i="11"/>
  <c r="U125" i="11" s="1"/>
  <c r="E17" i="11"/>
  <c r="F17" i="11" s="1"/>
  <c r="T17" i="11"/>
  <c r="U17" i="11" s="1"/>
  <c r="E882" i="11"/>
  <c r="F882" i="11" s="1"/>
  <c r="E810" i="11"/>
  <c r="F810" i="11" s="1"/>
  <c r="E774" i="11"/>
  <c r="F774" i="11" s="1"/>
  <c r="T774" i="11"/>
  <c r="U774" i="11" s="1"/>
  <c r="E714" i="11"/>
  <c r="F714" i="11" s="1"/>
  <c r="E666" i="11"/>
  <c r="F666" i="11" s="1"/>
  <c r="E618" i="11"/>
  <c r="F618" i="11" s="1"/>
  <c r="T618" i="11"/>
  <c r="U618" i="11" s="1"/>
  <c r="E534" i="11"/>
  <c r="F534" i="11" s="1"/>
  <c r="T534" i="11"/>
  <c r="U534" i="11" s="1"/>
  <c r="E450" i="11"/>
  <c r="F450" i="11" s="1"/>
  <c r="E317" i="11"/>
  <c r="F317" i="11" s="1"/>
  <c r="E64" i="11"/>
  <c r="F64" i="11" s="1"/>
  <c r="T64" i="11"/>
  <c r="U64" i="11" s="1"/>
  <c r="E916" i="11"/>
  <c r="F916" i="11" s="1"/>
  <c r="T916" i="11"/>
  <c r="U916" i="11" s="1"/>
  <c r="E832" i="11"/>
  <c r="F832" i="11" s="1"/>
  <c r="E760" i="11"/>
  <c r="F760" i="11" s="1"/>
  <c r="T760" i="11"/>
  <c r="U760" i="11" s="1"/>
  <c r="E688" i="11"/>
  <c r="F688" i="11" s="1"/>
  <c r="E927" i="11"/>
  <c r="F927" i="11" s="1"/>
  <c r="E903" i="11"/>
  <c r="F903" i="11" s="1"/>
  <c r="T903" i="11"/>
  <c r="U903" i="11" s="1"/>
  <c r="E879" i="11"/>
  <c r="F879" i="11" s="1"/>
  <c r="T879" i="11"/>
  <c r="U879" i="11" s="1"/>
  <c r="E855" i="11"/>
  <c r="F855" i="11" s="1"/>
  <c r="E819" i="11"/>
  <c r="F819" i="11" s="1"/>
  <c r="E795" i="11"/>
  <c r="F795" i="11" s="1"/>
  <c r="T795" i="11"/>
  <c r="U795" i="11" s="1"/>
  <c r="E759" i="11"/>
  <c r="F759" i="11" s="1"/>
  <c r="E723" i="11"/>
  <c r="F723" i="11" s="1"/>
  <c r="E687" i="11"/>
  <c r="F687" i="11" s="1"/>
  <c r="E663" i="11"/>
  <c r="F663" i="11" s="1"/>
  <c r="T663" i="11"/>
  <c r="U663" i="11" s="1"/>
  <c r="E627" i="11"/>
  <c r="F627" i="11" s="1"/>
  <c r="E603" i="11"/>
  <c r="F603" i="11" s="1"/>
  <c r="E591" i="11"/>
  <c r="F591" i="11" s="1"/>
  <c r="E579" i="11"/>
  <c r="F579" i="11" s="1"/>
  <c r="E567" i="11"/>
  <c r="F567" i="11" s="1"/>
  <c r="T567" i="11"/>
  <c r="U567" i="11" s="1"/>
  <c r="E555" i="11"/>
  <c r="F555" i="11" s="1"/>
  <c r="T555" i="11"/>
  <c r="U555" i="11" s="1"/>
  <c r="E543" i="11"/>
  <c r="F543" i="11" s="1"/>
  <c r="E531" i="11"/>
  <c r="F531" i="11" s="1"/>
  <c r="T531" i="11"/>
  <c r="U531" i="11" s="1"/>
  <c r="E519" i="11"/>
  <c r="F519" i="11" s="1"/>
  <c r="E507" i="11"/>
  <c r="F507" i="11" s="1"/>
  <c r="E495" i="11"/>
  <c r="F495" i="11" s="1"/>
  <c r="E483" i="11"/>
  <c r="F483" i="11" s="1"/>
  <c r="E471" i="11"/>
  <c r="F471" i="11" s="1"/>
  <c r="T471" i="11"/>
  <c r="U471" i="11" s="1"/>
  <c r="E459" i="11"/>
  <c r="F459" i="11" s="1"/>
  <c r="T459" i="11"/>
  <c r="U459" i="11" s="1"/>
  <c r="E447" i="11"/>
  <c r="F447" i="11" s="1"/>
  <c r="E435" i="11"/>
  <c r="F435" i="11" s="1"/>
  <c r="E423" i="11"/>
  <c r="F423" i="11" s="1"/>
  <c r="E411" i="11"/>
  <c r="F411" i="11" s="1"/>
  <c r="E399" i="11"/>
  <c r="F399" i="11" s="1"/>
  <c r="E387" i="11"/>
  <c r="F387" i="11" s="1"/>
  <c r="E375" i="11"/>
  <c r="F375" i="11" s="1"/>
  <c r="E363" i="11"/>
  <c r="F363" i="11" s="1"/>
  <c r="E351" i="11"/>
  <c r="F351" i="11" s="1"/>
  <c r="T351" i="11"/>
  <c r="U351" i="11" s="1"/>
  <c r="E157" i="11"/>
  <c r="F157" i="11" s="1"/>
  <c r="E145" i="11"/>
  <c r="F145" i="11" s="1"/>
  <c r="T145" i="11"/>
  <c r="U145" i="11" s="1"/>
  <c r="E133" i="11"/>
  <c r="F133" i="11" s="1"/>
  <c r="E121" i="11"/>
  <c r="F121" i="11" s="1"/>
  <c r="T121" i="11"/>
  <c r="U121" i="11" s="1"/>
  <c r="E109" i="11"/>
  <c r="F109" i="11" s="1"/>
  <c r="E97" i="11"/>
  <c r="F97" i="11" s="1"/>
  <c r="T97" i="11"/>
  <c r="U97" i="11" s="1"/>
  <c r="E85" i="11"/>
  <c r="F85" i="11" s="1"/>
  <c r="E73" i="11"/>
  <c r="F73" i="11" s="1"/>
  <c r="T73" i="11"/>
  <c r="U73" i="11" s="1"/>
  <c r="E61" i="11"/>
  <c r="F61" i="11" s="1"/>
  <c r="T61" i="11"/>
  <c r="U61" i="11" s="1"/>
  <c r="E49" i="11"/>
  <c r="F49" i="11" s="1"/>
  <c r="T49" i="11"/>
  <c r="U49" i="11" s="1"/>
  <c r="E37" i="11"/>
  <c r="F37" i="11" s="1"/>
  <c r="E25" i="11"/>
  <c r="F25" i="11" s="1"/>
  <c r="T25" i="11"/>
  <c r="U25" i="11" s="1"/>
  <c r="E13" i="11"/>
  <c r="F13" i="11" s="1"/>
  <c r="E925" i="11"/>
  <c r="F925" i="11" s="1"/>
  <c r="T925" i="11"/>
  <c r="U925" i="11" s="1"/>
  <c r="E901" i="11"/>
  <c r="F901" i="11" s="1"/>
  <c r="T901" i="11"/>
  <c r="U901" i="11" s="1"/>
  <c r="E876" i="11"/>
  <c r="F876" i="11" s="1"/>
  <c r="E840" i="11"/>
  <c r="F840" i="11" s="1"/>
  <c r="E780" i="11"/>
  <c r="F780" i="11" s="1"/>
  <c r="E732" i="11"/>
  <c r="F732" i="11" s="1"/>
  <c r="T732" i="11"/>
  <c r="U732" i="11" s="1"/>
  <c r="E648" i="11"/>
  <c r="F648" i="11" s="1"/>
  <c r="T648" i="11"/>
  <c r="U648" i="11" s="1"/>
  <c r="E612" i="11"/>
  <c r="F612" i="11" s="1"/>
  <c r="E552" i="11"/>
  <c r="F552" i="11" s="1"/>
  <c r="E492" i="11"/>
  <c r="F492" i="11" s="1"/>
  <c r="E468" i="11"/>
  <c r="F468" i="11" s="1"/>
  <c r="E408" i="11"/>
  <c r="F408" i="11" s="1"/>
  <c r="E384" i="11"/>
  <c r="F384" i="11" s="1"/>
  <c r="E335" i="11"/>
  <c r="F335" i="11" s="1"/>
  <c r="E299" i="11"/>
  <c r="F299" i="11" s="1"/>
  <c r="E275" i="11"/>
  <c r="F275" i="11" s="1"/>
  <c r="E239" i="11"/>
  <c r="F239" i="11" s="1"/>
  <c r="T239" i="11"/>
  <c r="U239" i="11" s="1"/>
  <c r="E191" i="11"/>
  <c r="F191" i="11" s="1"/>
  <c r="E142" i="11"/>
  <c r="F142" i="11" s="1"/>
  <c r="E94" i="11"/>
  <c r="F94" i="11" s="1"/>
  <c r="E70" i="11"/>
  <c r="F70" i="11" s="1"/>
  <c r="E34" i="11"/>
  <c r="F34" i="11" s="1"/>
  <c r="E923" i="11"/>
  <c r="F923" i="11" s="1"/>
  <c r="E875" i="11"/>
  <c r="F875" i="11" s="1"/>
  <c r="E827" i="11"/>
  <c r="F827" i="11" s="1"/>
  <c r="T827" i="11"/>
  <c r="U827" i="11" s="1"/>
  <c r="E791" i="11"/>
  <c r="F791" i="11" s="1"/>
  <c r="T791" i="11"/>
  <c r="U791" i="11" s="1"/>
  <c r="E755" i="11"/>
  <c r="F755" i="11" s="1"/>
  <c r="E707" i="11"/>
  <c r="F707" i="11" s="1"/>
  <c r="E671" i="11"/>
  <c r="F671" i="11" s="1"/>
  <c r="E623" i="11"/>
  <c r="F623" i="11" s="1"/>
  <c r="T623" i="11"/>
  <c r="U623" i="11" s="1"/>
  <c r="E575" i="11"/>
  <c r="F575" i="11" s="1"/>
  <c r="T575" i="11"/>
  <c r="U575" i="11" s="1"/>
  <c r="E539" i="11"/>
  <c r="F539" i="11" s="1"/>
  <c r="T539" i="11"/>
  <c r="U539" i="11" s="1"/>
  <c r="E491" i="11"/>
  <c r="F491" i="11" s="1"/>
  <c r="E443" i="11"/>
  <c r="F443" i="11" s="1"/>
  <c r="T443" i="11"/>
  <c r="U443" i="11" s="1"/>
  <c r="E407" i="11"/>
  <c r="F407" i="11" s="1"/>
  <c r="E359" i="11"/>
  <c r="F359" i="11" s="1"/>
  <c r="E298" i="11"/>
  <c r="F298" i="11" s="1"/>
  <c r="T298" i="11"/>
  <c r="U298" i="11" s="1"/>
  <c r="E274" i="11"/>
  <c r="F274" i="11" s="1"/>
  <c r="E214" i="11"/>
  <c r="F214" i="11" s="1"/>
  <c r="T214" i="11"/>
  <c r="U214" i="11" s="1"/>
  <c r="E178" i="11"/>
  <c r="F178" i="11" s="1"/>
  <c r="E141" i="11"/>
  <c r="F141" i="11" s="1"/>
  <c r="E105" i="11"/>
  <c r="F105" i="11" s="1"/>
  <c r="E69" i="11"/>
  <c r="F69" i="11" s="1"/>
  <c r="E33" i="11"/>
  <c r="F33" i="11" s="1"/>
  <c r="E2" i="11"/>
  <c r="F2" i="11" s="1"/>
  <c r="E898" i="11"/>
  <c r="F898" i="11" s="1"/>
  <c r="E862" i="11"/>
  <c r="F862" i="11" s="1"/>
  <c r="E790" i="11"/>
  <c r="F790" i="11" s="1"/>
  <c r="E754" i="11"/>
  <c r="F754" i="11" s="1"/>
  <c r="T754" i="11"/>
  <c r="U754" i="11" s="1"/>
  <c r="E706" i="11"/>
  <c r="F706" i="11" s="1"/>
  <c r="E670" i="11"/>
  <c r="F670" i="11" s="1"/>
  <c r="E610" i="11"/>
  <c r="F610" i="11" s="1"/>
  <c r="E562" i="11"/>
  <c r="F562" i="11" s="1"/>
  <c r="E514" i="11"/>
  <c r="F514" i="11" s="1"/>
  <c r="E478" i="11"/>
  <c r="F478" i="11" s="1"/>
  <c r="E442" i="11"/>
  <c r="F442" i="11" s="1"/>
  <c r="E406" i="11"/>
  <c r="F406" i="11" s="1"/>
  <c r="E358" i="11"/>
  <c r="F358" i="11" s="1"/>
  <c r="E309" i="11"/>
  <c r="F309" i="11" s="1"/>
  <c r="E273" i="11"/>
  <c r="F273" i="11" s="1"/>
  <c r="E237" i="11"/>
  <c r="F237" i="11" s="1"/>
  <c r="T237" i="11"/>
  <c r="U237" i="11" s="1"/>
  <c r="E201" i="11"/>
  <c r="F201" i="11" s="1"/>
  <c r="E177" i="11"/>
  <c r="F177" i="11" s="1"/>
  <c r="E116" i="11"/>
  <c r="F116" i="11" s="1"/>
  <c r="E92" i="11"/>
  <c r="F92" i="11" s="1"/>
  <c r="E68" i="11"/>
  <c r="F68" i="11" s="1"/>
  <c r="T68" i="11"/>
  <c r="U68" i="11" s="1"/>
  <c r="E20" i="11"/>
  <c r="F20" i="11" s="1"/>
  <c r="T20" i="11"/>
  <c r="U20" i="11" s="1"/>
  <c r="E921" i="11"/>
  <c r="F921" i="11" s="1"/>
  <c r="E873" i="11"/>
  <c r="F873" i="11" s="1"/>
  <c r="E825" i="11"/>
  <c r="F825" i="11" s="1"/>
  <c r="E777" i="11"/>
  <c r="F777" i="11" s="1"/>
  <c r="E741" i="11"/>
  <c r="F741" i="11" s="1"/>
  <c r="E681" i="11"/>
  <c r="F681" i="11" s="1"/>
  <c r="E633" i="11"/>
  <c r="F633" i="11" s="1"/>
  <c r="E597" i="11"/>
  <c r="F597" i="11" s="1"/>
  <c r="T597" i="11"/>
  <c r="U597" i="11" s="1"/>
  <c r="E549" i="11"/>
  <c r="F549" i="11" s="1"/>
  <c r="E501" i="11"/>
  <c r="F501" i="11" s="1"/>
  <c r="E465" i="11"/>
  <c r="F465" i="11" s="1"/>
  <c r="T465" i="11"/>
  <c r="U465" i="11" s="1"/>
  <c r="E417" i="11"/>
  <c r="F417" i="11" s="1"/>
  <c r="E369" i="11"/>
  <c r="F369" i="11" s="1"/>
  <c r="E332" i="11"/>
  <c r="F332" i="11" s="1"/>
  <c r="E284" i="11"/>
  <c r="F284" i="11" s="1"/>
  <c r="E248" i="11"/>
  <c r="F248" i="11" s="1"/>
  <c r="T248" i="11"/>
  <c r="U248" i="11" s="1"/>
  <c r="E212" i="11"/>
  <c r="F212" i="11" s="1"/>
  <c r="E176" i="11"/>
  <c r="F176" i="11" s="1"/>
  <c r="T176" i="11"/>
  <c r="U176" i="11" s="1"/>
  <c r="E139" i="11"/>
  <c r="F139" i="11" s="1"/>
  <c r="E103" i="11"/>
  <c r="F103" i="11" s="1"/>
  <c r="E67" i="11"/>
  <c r="F67" i="11" s="1"/>
  <c r="E31" i="11"/>
  <c r="F31" i="11" s="1"/>
  <c r="E932" i="11"/>
  <c r="F932" i="11" s="1"/>
  <c r="E896" i="11"/>
  <c r="F896" i="11" s="1"/>
  <c r="E860" i="11"/>
  <c r="F860" i="11" s="1"/>
  <c r="E824" i="11"/>
  <c r="F824" i="11" s="1"/>
  <c r="E788" i="11"/>
  <c r="F788" i="11" s="1"/>
  <c r="E752" i="11"/>
  <c r="F752" i="11" s="1"/>
  <c r="E740" i="11"/>
  <c r="F740" i="11" s="1"/>
  <c r="T740" i="11"/>
  <c r="U740" i="11" s="1"/>
  <c r="E692" i="11"/>
  <c r="F692" i="11" s="1"/>
  <c r="E668" i="11"/>
  <c r="F668" i="11" s="1"/>
  <c r="E620" i="11"/>
  <c r="F620" i="11" s="1"/>
  <c r="E572" i="11"/>
  <c r="F572" i="11" s="1"/>
  <c r="E536" i="11"/>
  <c r="F536" i="11" s="1"/>
  <c r="E500" i="11"/>
  <c r="F500" i="11" s="1"/>
  <c r="E476" i="11"/>
  <c r="F476" i="11" s="1"/>
  <c r="E440" i="11"/>
  <c r="F440" i="11" s="1"/>
  <c r="T440" i="11"/>
  <c r="U440" i="11" s="1"/>
  <c r="E404" i="11"/>
  <c r="F404" i="11" s="1"/>
  <c r="T404" i="11"/>
  <c r="U404" i="11" s="1"/>
  <c r="E356" i="11"/>
  <c r="F356" i="11" s="1"/>
  <c r="E307" i="11"/>
  <c r="F307" i="11" s="1"/>
  <c r="E271" i="11"/>
  <c r="F271" i="11" s="1"/>
  <c r="T271" i="11"/>
  <c r="U271" i="11" s="1"/>
  <c r="E187" i="11"/>
  <c r="F187" i="11" s="1"/>
  <c r="E150" i="11"/>
  <c r="F150" i="11" s="1"/>
  <c r="T150" i="11"/>
  <c r="U150" i="11" s="1"/>
  <c r="E114" i="11"/>
  <c r="F114" i="11" s="1"/>
  <c r="T114" i="11"/>
  <c r="U114" i="11" s="1"/>
  <c r="E90" i="11"/>
  <c r="F90" i="11" s="1"/>
  <c r="T90" i="11"/>
  <c r="U90" i="11" s="1"/>
  <c r="E66" i="11"/>
  <c r="F66" i="11" s="1"/>
  <c r="E18" i="11"/>
  <c r="F18" i="11" s="1"/>
  <c r="T18" i="11"/>
  <c r="U18" i="11" s="1"/>
  <c r="E919" i="11"/>
  <c r="F919" i="11" s="1"/>
  <c r="E895" i="11"/>
  <c r="F895" i="11" s="1"/>
  <c r="E847" i="11"/>
  <c r="F847" i="11" s="1"/>
  <c r="E811" i="11"/>
  <c r="F811" i="11" s="1"/>
  <c r="E763" i="11"/>
  <c r="F763" i="11" s="1"/>
  <c r="T763" i="11"/>
  <c r="U763" i="11" s="1"/>
  <c r="E691" i="11"/>
  <c r="F691" i="11" s="1"/>
  <c r="E655" i="11"/>
  <c r="F655" i="11" s="1"/>
  <c r="E619" i="11"/>
  <c r="F619" i="11" s="1"/>
  <c r="E595" i="11"/>
  <c r="F595" i="11" s="1"/>
  <c r="E547" i="11"/>
  <c r="F547" i="11" s="1"/>
  <c r="E511" i="11"/>
  <c r="F511" i="11" s="1"/>
  <c r="E475" i="11"/>
  <c r="F475" i="11" s="1"/>
  <c r="E427" i="11"/>
  <c r="F427" i="11" s="1"/>
  <c r="E403" i="11"/>
  <c r="F403" i="11" s="1"/>
  <c r="E367" i="11"/>
  <c r="F367" i="11" s="1"/>
  <c r="T367" i="11"/>
  <c r="U367" i="11" s="1"/>
  <c r="E343" i="11"/>
  <c r="F343" i="11" s="1"/>
  <c r="E306" i="11"/>
  <c r="F306" i="11" s="1"/>
  <c r="E270" i="11"/>
  <c r="F270" i="11" s="1"/>
  <c r="E234" i="11"/>
  <c r="F234" i="11" s="1"/>
  <c r="E198" i="11"/>
  <c r="F198" i="11" s="1"/>
  <c r="E174" i="11"/>
  <c r="F174" i="11" s="1"/>
  <c r="T174" i="11"/>
  <c r="U174" i="11" s="1"/>
  <c r="E137" i="11"/>
  <c r="F137" i="11" s="1"/>
  <c r="E101" i="11"/>
  <c r="F101" i="11" s="1"/>
  <c r="E77" i="11"/>
  <c r="F77" i="11" s="1"/>
  <c r="E53" i="11"/>
  <c r="F53" i="11" s="1"/>
  <c r="T53" i="11"/>
  <c r="U53" i="11" s="1"/>
  <c r="E29" i="11"/>
  <c r="F29" i="11" s="1"/>
  <c r="E930" i="11"/>
  <c r="F930" i="11" s="1"/>
  <c r="E894" i="11"/>
  <c r="F894" i="11" s="1"/>
  <c r="E858" i="11"/>
  <c r="F858" i="11" s="1"/>
  <c r="T858" i="11"/>
  <c r="U858" i="11" s="1"/>
  <c r="E822" i="11"/>
  <c r="F822" i="11" s="1"/>
  <c r="E786" i="11"/>
  <c r="F786" i="11" s="1"/>
  <c r="E750" i="11"/>
  <c r="F750" i="11" s="1"/>
  <c r="E702" i="11"/>
  <c r="F702" i="11" s="1"/>
  <c r="E678" i="11"/>
  <c r="F678" i="11" s="1"/>
  <c r="T678" i="11"/>
  <c r="U678" i="11" s="1"/>
  <c r="E642" i="11"/>
  <c r="F642" i="11" s="1"/>
  <c r="T642" i="11"/>
  <c r="U642" i="11" s="1"/>
  <c r="E606" i="11"/>
  <c r="F606" i="11" s="1"/>
  <c r="E582" i="11"/>
  <c r="F582" i="11" s="1"/>
  <c r="E570" i="11"/>
  <c r="F570" i="11" s="1"/>
  <c r="E522" i="11"/>
  <c r="F522" i="11" s="1"/>
  <c r="E498" i="11"/>
  <c r="F498" i="11" s="1"/>
  <c r="E462" i="11"/>
  <c r="F462" i="11" s="1"/>
  <c r="E414" i="11"/>
  <c r="F414" i="11" s="1"/>
  <c r="T414" i="11"/>
  <c r="U414" i="11" s="1"/>
  <c r="E390" i="11"/>
  <c r="F390" i="11" s="1"/>
  <c r="T390" i="11"/>
  <c r="U390" i="11" s="1"/>
  <c r="E366" i="11"/>
  <c r="F366" i="11" s="1"/>
  <c r="E354" i="11"/>
  <c r="F354" i="11" s="1"/>
  <c r="E305" i="11"/>
  <c r="F305" i="11" s="1"/>
  <c r="E281" i="11"/>
  <c r="F281" i="11" s="1"/>
  <c r="T281" i="11"/>
  <c r="U281" i="11" s="1"/>
  <c r="E257" i="11"/>
  <c r="F257" i="11" s="1"/>
  <c r="T257" i="11"/>
  <c r="U257" i="11" s="1"/>
  <c r="E233" i="11"/>
  <c r="F233" i="11" s="1"/>
  <c r="E197" i="11"/>
  <c r="F197" i="11" s="1"/>
  <c r="E173" i="11"/>
  <c r="F173" i="11" s="1"/>
  <c r="E148" i="11"/>
  <c r="F148" i="11" s="1"/>
  <c r="E112" i="11"/>
  <c r="F112" i="11" s="1"/>
  <c r="E28" i="11"/>
  <c r="F28" i="11" s="1"/>
  <c r="E928" i="11"/>
  <c r="F928" i="11" s="1"/>
  <c r="T928" i="11"/>
  <c r="U928" i="11" s="1"/>
  <c r="E892" i="11"/>
  <c r="F892" i="11" s="1"/>
  <c r="E880" i="11"/>
  <c r="F880" i="11" s="1"/>
  <c r="E868" i="11"/>
  <c r="F868" i="11" s="1"/>
  <c r="E844" i="11"/>
  <c r="F844" i="11" s="1"/>
  <c r="E820" i="11"/>
  <c r="F820" i="11" s="1"/>
  <c r="E796" i="11"/>
  <c r="F796" i="11" s="1"/>
  <c r="T796" i="11"/>
  <c r="U796" i="11" s="1"/>
  <c r="E784" i="11"/>
  <c r="F784" i="11" s="1"/>
  <c r="T784" i="11"/>
  <c r="U784" i="11" s="1"/>
  <c r="E748" i="11"/>
  <c r="F748" i="11" s="1"/>
  <c r="E724" i="11"/>
  <c r="F724" i="11" s="1"/>
  <c r="E712" i="11"/>
  <c r="F712" i="11" s="1"/>
  <c r="E676" i="11"/>
  <c r="F676" i="11" s="1"/>
  <c r="E915" i="11"/>
  <c r="F915" i="11" s="1"/>
  <c r="T915" i="11"/>
  <c r="U915" i="11" s="1"/>
  <c r="E891" i="11"/>
  <c r="F891" i="11" s="1"/>
  <c r="T891" i="11"/>
  <c r="U891" i="11" s="1"/>
  <c r="E867" i="11"/>
  <c r="F867" i="11" s="1"/>
  <c r="T867" i="11"/>
  <c r="U867" i="11" s="1"/>
  <c r="E843" i="11"/>
  <c r="F843" i="11" s="1"/>
  <c r="E831" i="11"/>
  <c r="F831" i="11" s="1"/>
  <c r="E807" i="11"/>
  <c r="F807" i="11" s="1"/>
  <c r="E783" i="11"/>
  <c r="F783" i="11" s="1"/>
  <c r="E771" i="11"/>
  <c r="F771" i="11" s="1"/>
  <c r="E747" i="11"/>
  <c r="F747" i="11" s="1"/>
  <c r="E735" i="11"/>
  <c r="F735" i="11" s="1"/>
  <c r="T735" i="11"/>
  <c r="U735" i="11" s="1"/>
  <c r="E711" i="11"/>
  <c r="F711" i="11" s="1"/>
  <c r="E699" i="11"/>
  <c r="F699" i="11" s="1"/>
  <c r="E675" i="11"/>
  <c r="F675" i="11" s="1"/>
  <c r="T675" i="11"/>
  <c r="U675" i="11" s="1"/>
  <c r="E651" i="11"/>
  <c r="F651" i="11" s="1"/>
  <c r="T651" i="11"/>
  <c r="U651" i="11" s="1"/>
  <c r="E639" i="11"/>
  <c r="F639" i="11" s="1"/>
  <c r="E615" i="11"/>
  <c r="F615" i="11" s="1"/>
  <c r="E337" i="11"/>
  <c r="F337" i="11" s="1"/>
  <c r="E325" i="11"/>
  <c r="F325" i="11" s="1"/>
  <c r="E313" i="11"/>
  <c r="F313" i="11" s="1"/>
  <c r="T313" i="11"/>
  <c r="U313" i="11" s="1"/>
  <c r="E301" i="11"/>
  <c r="F301" i="11" s="1"/>
  <c r="T301" i="11"/>
  <c r="U301" i="11" s="1"/>
  <c r="E289" i="11"/>
  <c r="F289" i="11" s="1"/>
  <c r="T289" i="11"/>
  <c r="U289" i="11" s="1"/>
  <c r="E277" i="11"/>
  <c r="F277" i="11" s="1"/>
  <c r="E265" i="11"/>
  <c r="F265" i="11" s="1"/>
  <c r="E253" i="11"/>
  <c r="F253" i="11" s="1"/>
  <c r="T253" i="11"/>
  <c r="U253" i="11" s="1"/>
  <c r="E241" i="11"/>
  <c r="F241" i="11" s="1"/>
  <c r="T241" i="11"/>
  <c r="U241" i="11" s="1"/>
  <c r="E229" i="11"/>
  <c r="F229" i="11" s="1"/>
  <c r="T229" i="11"/>
  <c r="U229" i="11" s="1"/>
  <c r="E217" i="11"/>
  <c r="F217" i="11" s="1"/>
  <c r="T217" i="11"/>
  <c r="U217" i="11" s="1"/>
  <c r="E205" i="11"/>
  <c r="F205" i="11" s="1"/>
  <c r="T205" i="11"/>
  <c r="U205" i="11" s="1"/>
  <c r="E193" i="11"/>
  <c r="F193" i="11" s="1"/>
  <c r="E181" i="11"/>
  <c r="F181" i="11" s="1"/>
  <c r="E169" i="11"/>
  <c r="F169" i="11" s="1"/>
  <c r="E156" i="11"/>
  <c r="F156" i="11" s="1"/>
  <c r="E144" i="11"/>
  <c r="F144" i="11" s="1"/>
  <c r="T144" i="11"/>
  <c r="U144" i="11" s="1"/>
  <c r="E132" i="11"/>
  <c r="F132" i="11" s="1"/>
  <c r="T132" i="11"/>
  <c r="U132" i="11" s="1"/>
  <c r="E120" i="11"/>
  <c r="F120" i="11" s="1"/>
  <c r="T120" i="11"/>
  <c r="U120" i="11" s="1"/>
  <c r="E108" i="11"/>
  <c r="F108" i="11" s="1"/>
  <c r="E96" i="11"/>
  <c r="F96" i="11" s="1"/>
  <c r="E84" i="11"/>
  <c r="F84" i="11" s="1"/>
  <c r="E72" i="11"/>
  <c r="F72" i="11" s="1"/>
  <c r="E60" i="11"/>
  <c r="F60" i="11" s="1"/>
  <c r="T60" i="11"/>
  <c r="U60" i="11" s="1"/>
  <c r="E48" i="11"/>
  <c r="F48" i="11" s="1"/>
  <c r="T48" i="11"/>
  <c r="U48" i="11" s="1"/>
  <c r="E36" i="11"/>
  <c r="F36" i="11" s="1"/>
  <c r="E24" i="11"/>
  <c r="F24" i="11" s="1"/>
  <c r="T24" i="11"/>
  <c r="U24" i="11" s="1"/>
  <c r="E12" i="11"/>
  <c r="F12" i="11" s="1"/>
  <c r="E877" i="11"/>
  <c r="F877" i="11" s="1"/>
  <c r="E865" i="11"/>
  <c r="F865" i="11" s="1"/>
  <c r="E853" i="11"/>
  <c r="F853" i="11" s="1"/>
  <c r="E841" i="11"/>
  <c r="F841" i="11" s="1"/>
  <c r="E829" i="11"/>
  <c r="F829" i="11" s="1"/>
  <c r="T829" i="11"/>
  <c r="U829" i="11" s="1"/>
  <c r="E817" i="11"/>
  <c r="F817" i="11" s="1"/>
  <c r="E805" i="11"/>
  <c r="F805" i="11" s="1"/>
  <c r="T805" i="11"/>
  <c r="U805" i="11" s="1"/>
  <c r="E793" i="11"/>
  <c r="F793" i="11" s="1"/>
  <c r="T793" i="11"/>
  <c r="U793" i="11" s="1"/>
  <c r="E781" i="11"/>
  <c r="F781" i="11" s="1"/>
  <c r="E769" i="11"/>
  <c r="F769" i="11" s="1"/>
  <c r="E757" i="11"/>
  <c r="F757" i="11" s="1"/>
  <c r="E745" i="11"/>
  <c r="F745" i="11" s="1"/>
  <c r="T745" i="11"/>
  <c r="U745" i="11" s="1"/>
  <c r="E733" i="11"/>
  <c r="F733" i="11" s="1"/>
  <c r="T733" i="11"/>
  <c r="U733" i="11" s="1"/>
  <c r="E721" i="11"/>
  <c r="F721" i="11" s="1"/>
  <c r="E709" i="11"/>
  <c r="F709" i="11" s="1"/>
  <c r="T709" i="11"/>
  <c r="U709" i="11" s="1"/>
  <c r="E697" i="11"/>
  <c r="F697" i="11" s="1"/>
  <c r="T697" i="11"/>
  <c r="U697" i="11" s="1"/>
  <c r="E685" i="11"/>
  <c r="F685" i="11" s="1"/>
  <c r="E673" i="11"/>
  <c r="F673" i="11" s="1"/>
  <c r="E661" i="11"/>
  <c r="F661" i="11" s="1"/>
  <c r="E649" i="11"/>
  <c r="F649" i="11" s="1"/>
  <c r="E637" i="11"/>
  <c r="F637" i="11" s="1"/>
  <c r="T637" i="11"/>
  <c r="U637" i="11" s="1"/>
  <c r="E625" i="11"/>
  <c r="F625" i="11" s="1"/>
  <c r="T625" i="11"/>
  <c r="U625" i="11" s="1"/>
  <c r="E613" i="11"/>
  <c r="F613" i="11" s="1"/>
  <c r="E601" i="11"/>
  <c r="F601" i="11" s="1"/>
  <c r="E589" i="11"/>
  <c r="F589" i="11" s="1"/>
  <c r="E577" i="11"/>
  <c r="F577" i="11" s="1"/>
  <c r="T577" i="11"/>
  <c r="U577" i="11" s="1"/>
  <c r="E565" i="11"/>
  <c r="F565" i="11" s="1"/>
  <c r="T565" i="11"/>
  <c r="U565" i="11" s="1"/>
  <c r="E553" i="11"/>
  <c r="F553" i="11" s="1"/>
  <c r="E541" i="11"/>
  <c r="F541" i="11" s="1"/>
  <c r="T541" i="11"/>
  <c r="U541" i="11" s="1"/>
  <c r="E529" i="11"/>
  <c r="F529" i="11" s="1"/>
  <c r="E517" i="11"/>
  <c r="F517" i="11" s="1"/>
  <c r="E505" i="11"/>
  <c r="F505" i="11" s="1"/>
  <c r="T505" i="11"/>
  <c r="U505" i="11" s="1"/>
  <c r="E493" i="11"/>
  <c r="F493" i="11" s="1"/>
  <c r="T493" i="11"/>
  <c r="U493" i="11" s="1"/>
  <c r="E481" i="11"/>
  <c r="F481" i="11" s="1"/>
  <c r="E469" i="11"/>
  <c r="F469" i="11" s="1"/>
  <c r="E457" i="11"/>
  <c r="F457" i="11" s="1"/>
  <c r="E445" i="11"/>
  <c r="F445" i="11" s="1"/>
  <c r="E433" i="11"/>
  <c r="F433" i="11" s="1"/>
  <c r="E421" i="11"/>
  <c r="F421" i="11" s="1"/>
  <c r="E409" i="11"/>
  <c r="F409" i="11" s="1"/>
  <c r="E397" i="11"/>
  <c r="F397" i="11" s="1"/>
  <c r="T397" i="11"/>
  <c r="U397" i="11" s="1"/>
  <c r="E385" i="11"/>
  <c r="F385" i="11" s="1"/>
  <c r="T385" i="11"/>
  <c r="U385" i="11" s="1"/>
  <c r="E373" i="11"/>
  <c r="F373" i="11" s="1"/>
  <c r="E361" i="11"/>
  <c r="F361" i="11" s="1"/>
  <c r="E349" i="11"/>
  <c r="F349" i="11" s="1"/>
  <c r="E336" i="11"/>
  <c r="F336" i="11" s="1"/>
  <c r="E324" i="11"/>
  <c r="F324" i="11" s="1"/>
  <c r="T324" i="11"/>
  <c r="U324" i="11" s="1"/>
  <c r="E312" i="11"/>
  <c r="F312" i="11" s="1"/>
  <c r="T312" i="11"/>
  <c r="U312" i="11" s="1"/>
  <c r="E300" i="11"/>
  <c r="F300" i="11" s="1"/>
  <c r="T300" i="11"/>
  <c r="U300" i="11" s="1"/>
  <c r="E288" i="11"/>
  <c r="F288" i="11" s="1"/>
  <c r="E276" i="11"/>
  <c r="F276" i="11" s="1"/>
  <c r="E264" i="11"/>
  <c r="F264" i="11" s="1"/>
  <c r="E252" i="11"/>
  <c r="F252" i="11" s="1"/>
  <c r="E240" i="11"/>
  <c r="F240" i="11" s="1"/>
  <c r="E228" i="11"/>
  <c r="F228" i="11" s="1"/>
  <c r="E216" i="11"/>
  <c r="F216" i="11" s="1"/>
  <c r="T216" i="11"/>
  <c r="U216" i="11" s="1"/>
  <c r="E204" i="11"/>
  <c r="F204" i="11" s="1"/>
  <c r="E192" i="11"/>
  <c r="F192" i="11" s="1"/>
  <c r="E180" i="11"/>
  <c r="F180" i="11" s="1"/>
  <c r="E168" i="11"/>
  <c r="F168" i="11" s="1"/>
  <c r="E155" i="11"/>
  <c r="F155" i="11" s="1"/>
  <c r="E143" i="11"/>
  <c r="F143" i="11" s="1"/>
  <c r="T143" i="11"/>
  <c r="U143" i="11" s="1"/>
  <c r="E131" i="11"/>
  <c r="F131" i="11" s="1"/>
  <c r="T131" i="11"/>
  <c r="U131" i="11" s="1"/>
  <c r="E119" i="11"/>
  <c r="F119" i="11" s="1"/>
  <c r="E107" i="11"/>
  <c r="F107" i="11" s="1"/>
  <c r="T107" i="11"/>
  <c r="U107" i="11" s="1"/>
  <c r="E95" i="11"/>
  <c r="F95" i="11" s="1"/>
  <c r="E83" i="11"/>
  <c r="F83" i="11" s="1"/>
  <c r="E71" i="11"/>
  <c r="F71" i="11" s="1"/>
  <c r="E59" i="11"/>
  <c r="F59" i="11" s="1"/>
  <c r="E47" i="11"/>
  <c r="F47" i="11" s="1"/>
  <c r="E35" i="11"/>
  <c r="F35" i="11" s="1"/>
  <c r="E23" i="11"/>
  <c r="F23" i="11" s="1"/>
  <c r="E11" i="11"/>
  <c r="F11" i="11" s="1"/>
  <c r="E727" i="11"/>
  <c r="F727" i="11" s="1"/>
  <c r="E159" i="11"/>
  <c r="F159" i="11" s="1"/>
  <c r="E126" i="11"/>
  <c r="F126" i="11" s="1"/>
  <c r="E124" i="11"/>
  <c r="F124" i="11" s="1"/>
  <c r="E98" i="11"/>
  <c r="F98" i="11" s="1"/>
  <c r="E26" i="11"/>
  <c r="F26" i="11" s="1"/>
  <c r="E314" i="11"/>
  <c r="F314" i="11" s="1"/>
  <c r="E266" i="11"/>
  <c r="F266" i="11" s="1"/>
  <c r="E194" i="11"/>
  <c r="F194" i="11" s="1"/>
  <c r="E878" i="11"/>
  <c r="F878" i="11" s="1"/>
  <c r="E806" i="11"/>
  <c r="F806" i="11" s="1"/>
  <c r="E734" i="11"/>
  <c r="F734" i="11" s="1"/>
  <c r="E662" i="11"/>
  <c r="F662" i="11" s="1"/>
  <c r="E590" i="11"/>
  <c r="F590" i="11" s="1"/>
  <c r="E518" i="11"/>
  <c r="F518" i="11" s="1"/>
  <c r="E458" i="11"/>
  <c r="F458" i="11" s="1"/>
  <c r="E410" i="11"/>
  <c r="F410" i="11" s="1"/>
  <c r="E386" i="11"/>
  <c r="F386" i="11" s="1"/>
  <c r="E362" i="11"/>
  <c r="F362" i="11" s="1"/>
  <c r="E134" i="11"/>
  <c r="F134" i="11" s="1"/>
  <c r="E14" i="11"/>
  <c r="F14" i="11" s="1"/>
  <c r="E290" i="11"/>
  <c r="F290" i="11" s="1"/>
  <c r="E230" i="11"/>
  <c r="F230" i="11" s="1"/>
  <c r="E182" i="11"/>
  <c r="F182" i="11" s="1"/>
  <c r="E902" i="11"/>
  <c r="F902" i="11" s="1"/>
  <c r="E830" i="11"/>
  <c r="F830" i="11" s="1"/>
  <c r="E770" i="11"/>
  <c r="F770" i="11" s="1"/>
  <c r="E698" i="11"/>
  <c r="F698" i="11" s="1"/>
  <c r="E638" i="11"/>
  <c r="F638" i="11" s="1"/>
  <c r="E566" i="11"/>
  <c r="F566" i="11" s="1"/>
  <c r="E482" i="11"/>
  <c r="F482" i="11" s="1"/>
  <c r="E158" i="11"/>
  <c r="F158" i="11" s="1"/>
  <c r="E86" i="11"/>
  <c r="F86" i="11" s="1"/>
  <c r="E74" i="11"/>
  <c r="F74" i="11" s="1"/>
  <c r="E338" i="11"/>
  <c r="F338" i="11" s="1"/>
  <c r="E278" i="11"/>
  <c r="F278" i="11" s="1"/>
  <c r="E206" i="11"/>
  <c r="F206" i="11" s="1"/>
  <c r="E866" i="11"/>
  <c r="F866" i="11" s="1"/>
  <c r="E794" i="11"/>
  <c r="F794" i="11" s="1"/>
  <c r="E710" i="11"/>
  <c r="F710" i="11" s="1"/>
  <c r="E626" i="11"/>
  <c r="F626" i="11" s="1"/>
  <c r="E554" i="11"/>
  <c r="F554" i="11" s="1"/>
  <c r="E470" i="11"/>
  <c r="F470" i="11" s="1"/>
  <c r="E122" i="11"/>
  <c r="F122" i="11" s="1"/>
  <c r="E62" i="11"/>
  <c r="F62" i="11" s="1"/>
  <c r="E914" i="11"/>
  <c r="F914" i="11" s="1"/>
  <c r="E842" i="11"/>
  <c r="F842" i="11" s="1"/>
  <c r="E758" i="11"/>
  <c r="F758" i="11" s="1"/>
  <c r="E686" i="11"/>
  <c r="F686" i="11" s="1"/>
  <c r="E614" i="11"/>
  <c r="F614" i="11" s="1"/>
  <c r="E542" i="11"/>
  <c r="F542" i="11" s="1"/>
  <c r="E494" i="11"/>
  <c r="F494" i="11" s="1"/>
  <c r="E422" i="11"/>
  <c r="F422" i="11" s="1"/>
  <c r="E110" i="11"/>
  <c r="F110" i="11" s="1"/>
  <c r="E38" i="11"/>
  <c r="F38" i="11" s="1"/>
  <c r="E326" i="11"/>
  <c r="F326" i="11" s="1"/>
  <c r="E254" i="11"/>
  <c r="F254" i="11" s="1"/>
  <c r="E218" i="11"/>
  <c r="F218" i="11" s="1"/>
  <c r="E890" i="11"/>
  <c r="F890" i="11" s="1"/>
  <c r="E818" i="11"/>
  <c r="F818" i="11" s="1"/>
  <c r="E746" i="11"/>
  <c r="F746" i="11" s="1"/>
  <c r="E674" i="11"/>
  <c r="F674" i="11" s="1"/>
  <c r="E602" i="11"/>
  <c r="F602" i="11" s="1"/>
  <c r="E530" i="11"/>
  <c r="F530" i="11" s="1"/>
  <c r="E434" i="11"/>
  <c r="F434" i="11" s="1"/>
  <c r="E165" i="11"/>
  <c r="F165" i="11" s="1"/>
  <c r="E146" i="11"/>
  <c r="F146" i="11" s="1"/>
  <c r="E50" i="11"/>
  <c r="F50" i="11" s="1"/>
  <c r="E302" i="11"/>
  <c r="F302" i="11" s="1"/>
  <c r="E242" i="11"/>
  <c r="F242" i="11" s="1"/>
  <c r="E170" i="11"/>
  <c r="F170" i="11" s="1"/>
  <c r="E926" i="11"/>
  <c r="F926" i="11" s="1"/>
  <c r="E854" i="11"/>
  <c r="F854" i="11" s="1"/>
  <c r="E782" i="11"/>
  <c r="F782" i="11" s="1"/>
  <c r="E722" i="11"/>
  <c r="F722" i="11" s="1"/>
  <c r="E650" i="11"/>
  <c r="F650" i="11" s="1"/>
  <c r="E578" i="11"/>
  <c r="F578" i="11" s="1"/>
  <c r="E506" i="11"/>
  <c r="F506" i="11" s="1"/>
  <c r="E446" i="11"/>
  <c r="F446" i="11" s="1"/>
  <c r="E398" i="11"/>
  <c r="F398" i="11" s="1"/>
  <c r="E374" i="11"/>
  <c r="F374" i="11" s="1"/>
  <c r="E350" i="11"/>
  <c r="F350" i="11" s="1"/>
  <c r="DE21" i="2"/>
  <c r="DE22" i="2"/>
  <c r="DE23" i="2"/>
  <c r="DE24" i="2"/>
  <c r="DE25" i="2"/>
  <c r="DE26" i="2"/>
  <c r="A12" i="1"/>
  <c r="A15"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T141" i="11" l="1"/>
  <c r="U141" i="11" s="1"/>
  <c r="T543" i="11"/>
  <c r="U543" i="11" s="1"/>
  <c r="T687" i="11"/>
  <c r="U687" i="11" s="1"/>
  <c r="T730" i="11"/>
  <c r="U730" i="11" s="1"/>
  <c r="T424" i="11"/>
  <c r="U424" i="11" s="1"/>
  <c r="T30" i="11"/>
  <c r="U30" i="11" s="1"/>
  <c r="T91" i="11"/>
  <c r="U91" i="11" s="1"/>
  <c r="T802" i="11"/>
  <c r="U802" i="11" s="1"/>
  <c r="T636" i="11"/>
  <c r="U636" i="11" s="1"/>
  <c r="T859" i="11"/>
  <c r="U859" i="11" s="1"/>
  <c r="T58" i="11"/>
  <c r="U58" i="11" s="1"/>
  <c r="T228" i="11"/>
  <c r="U228" i="11" s="1"/>
  <c r="T527" i="11"/>
  <c r="U527" i="11" s="1"/>
  <c r="T725" i="11"/>
  <c r="U725" i="11" s="1"/>
  <c r="T486" i="11"/>
  <c r="U486" i="11" s="1"/>
  <c r="T870" i="11"/>
  <c r="U870" i="11" s="1"/>
  <c r="T222" i="11"/>
  <c r="U222" i="11" s="1"/>
  <c r="T128" i="11"/>
  <c r="U128" i="11" s="1"/>
  <c r="T502" i="11"/>
  <c r="U502" i="11" s="1"/>
  <c r="T886" i="11"/>
  <c r="U886" i="11" s="1"/>
  <c r="T371" i="11"/>
  <c r="U371" i="11" s="1"/>
  <c r="T708" i="11"/>
  <c r="U708" i="11" s="1"/>
  <c r="T451" i="11"/>
  <c r="U451" i="11" s="1"/>
  <c r="T862" i="11"/>
  <c r="U862" i="11" s="1"/>
  <c r="T274" i="11"/>
  <c r="U274" i="11" s="1"/>
  <c r="T255" i="11"/>
  <c r="U255" i="11" s="1"/>
  <c r="T851" i="11"/>
  <c r="U851" i="11" s="1"/>
  <c r="T344" i="11"/>
  <c r="U344" i="11" s="1"/>
  <c r="T753" i="11"/>
  <c r="U753" i="11" s="1"/>
  <c r="T396" i="11"/>
  <c r="U396" i="11" s="1"/>
  <c r="T138" i="11"/>
  <c r="U138" i="11" s="1"/>
  <c r="T349" i="11"/>
  <c r="U349" i="11" s="1"/>
  <c r="T457" i="11"/>
  <c r="U457" i="11" s="1"/>
  <c r="T403" i="11"/>
  <c r="U403" i="11" s="1"/>
  <c r="T476" i="11"/>
  <c r="U476" i="11" s="1"/>
  <c r="T824" i="11"/>
  <c r="U824" i="11" s="1"/>
  <c r="T92" i="11"/>
  <c r="U92" i="11" s="1"/>
  <c r="T2" i="11"/>
  <c r="U2" i="11" s="1"/>
  <c r="T142" i="11"/>
  <c r="U142" i="11" s="1"/>
  <c r="T483" i="11"/>
  <c r="U483" i="11" s="1"/>
  <c r="T823" i="11"/>
  <c r="U823" i="11" s="1"/>
  <c r="T427" i="11"/>
  <c r="U427" i="11" s="1"/>
  <c r="T187" i="11"/>
  <c r="U187" i="11" s="1"/>
  <c r="T860" i="11"/>
  <c r="U860" i="11" s="1"/>
  <c r="T387" i="11"/>
  <c r="U387" i="11" s="1"/>
  <c r="T924" i="11"/>
  <c r="U924" i="11" s="1"/>
  <c r="T767" i="11"/>
  <c r="U767" i="11" s="1"/>
  <c r="T39" i="11"/>
  <c r="U39" i="11" s="1"/>
  <c r="T377" i="11"/>
  <c r="U377" i="11" s="1"/>
  <c r="T571" i="11"/>
  <c r="U571" i="11" s="1"/>
  <c r="T79" i="11"/>
  <c r="U79" i="11" s="1"/>
  <c r="T489" i="11"/>
  <c r="U489" i="11" s="1"/>
  <c r="T261" i="11"/>
  <c r="U261" i="11" s="1"/>
  <c r="T82" i="11"/>
  <c r="U82" i="11" s="1"/>
  <c r="T480" i="11"/>
  <c r="U480" i="11" s="1"/>
  <c r="T906" i="11"/>
  <c r="U906" i="11" s="1"/>
  <c r="T848" i="11"/>
  <c r="U848" i="11" s="1"/>
  <c r="T469" i="11"/>
  <c r="U469" i="11" s="1"/>
  <c r="T748" i="11"/>
  <c r="U748" i="11" s="1"/>
  <c r="T606" i="11"/>
  <c r="U606" i="11" s="1"/>
  <c r="T620" i="11"/>
  <c r="U620" i="11" s="1"/>
  <c r="T896" i="11"/>
  <c r="U896" i="11" s="1"/>
  <c r="T191" i="11"/>
  <c r="U191" i="11" s="1"/>
  <c r="T612" i="11"/>
  <c r="U612" i="11" s="1"/>
  <c r="T59" i="11"/>
  <c r="U59" i="11" s="1"/>
  <c r="T673" i="11"/>
  <c r="U673" i="11" s="1"/>
  <c r="T757" i="11"/>
  <c r="U757" i="11" s="1"/>
  <c r="T277" i="11"/>
  <c r="U277" i="11" s="1"/>
  <c r="T28" i="11"/>
  <c r="U28" i="11" s="1"/>
  <c r="T930" i="11"/>
  <c r="U930" i="11" s="1"/>
  <c r="T270" i="11"/>
  <c r="U270" i="11" s="1"/>
  <c r="T13" i="11"/>
  <c r="U13" i="11" s="1"/>
  <c r="T375" i="11"/>
  <c r="U375" i="11" s="1"/>
  <c r="T405" i="11"/>
  <c r="U405" i="11" s="1"/>
  <c r="T778" i="11"/>
  <c r="U778" i="11" s="1"/>
  <c r="T315" i="11"/>
  <c r="U315" i="11" s="1"/>
  <c r="T412" i="11"/>
  <c r="U412" i="11" s="1"/>
  <c r="T616" i="11"/>
  <c r="U616" i="11" s="1"/>
  <c r="T629" i="11"/>
  <c r="U629" i="11" s="1"/>
  <c r="T716" i="11"/>
  <c r="U716" i="11" s="1"/>
  <c r="T766" i="11"/>
  <c r="U766" i="11" s="1"/>
  <c r="T885" i="11"/>
  <c r="U885" i="11" s="1"/>
  <c r="T682" i="11"/>
  <c r="U682" i="11" s="1"/>
  <c r="T595" i="11"/>
  <c r="U595" i="11" s="1"/>
  <c r="T849" i="11"/>
  <c r="U849" i="11" s="1"/>
  <c r="T515" i="11"/>
  <c r="U515" i="11" s="1"/>
  <c r="T912" i="11"/>
  <c r="U912" i="11" s="1"/>
  <c r="T593" i="11"/>
  <c r="U593" i="11" s="1"/>
  <c r="T701" i="11"/>
  <c r="U701" i="11" s="1"/>
  <c r="T8" i="11"/>
  <c r="U8" i="11" s="1"/>
  <c r="T22" i="11"/>
  <c r="U22" i="11" s="1"/>
  <c r="T546" i="11"/>
  <c r="U546" i="11" s="1"/>
  <c r="T296" i="11"/>
  <c r="U296" i="11" s="1"/>
  <c r="T742" i="11"/>
  <c r="U742" i="11" s="1"/>
  <c r="T479" i="11"/>
  <c r="U479" i="11" s="1"/>
  <c r="T601" i="11"/>
  <c r="U601" i="11" s="1"/>
  <c r="T685" i="11"/>
  <c r="U685" i="11" s="1"/>
  <c r="T853" i="11"/>
  <c r="U853" i="11" s="1"/>
  <c r="T462" i="11"/>
  <c r="U462" i="11" s="1"/>
  <c r="T77" i="11"/>
  <c r="U77" i="11" s="1"/>
  <c r="T619" i="11"/>
  <c r="U619" i="11" s="1"/>
  <c r="T668" i="11"/>
  <c r="U668" i="11" s="1"/>
  <c r="T777" i="11"/>
  <c r="U777" i="11" s="1"/>
  <c r="T177" i="11"/>
  <c r="U177" i="11" s="1"/>
  <c r="T514" i="11"/>
  <c r="U514" i="11" s="1"/>
  <c r="T70" i="11"/>
  <c r="U70" i="11" s="1"/>
  <c r="T780" i="11"/>
  <c r="U780" i="11" s="1"/>
  <c r="T399" i="11"/>
  <c r="U399" i="11" s="1"/>
  <c r="T495" i="11"/>
  <c r="U495" i="11" s="1"/>
  <c r="T819" i="11"/>
  <c r="U819" i="11" s="1"/>
  <c r="T812" i="11"/>
  <c r="U812" i="11" s="1"/>
  <c r="T580" i="11"/>
  <c r="U580" i="11" s="1"/>
  <c r="T718" i="11"/>
  <c r="U718" i="11" s="1"/>
  <c r="T220" i="11"/>
  <c r="U220" i="11" s="1"/>
  <c r="T304" i="11"/>
  <c r="U304" i="11" s="1"/>
  <c r="T509" i="11"/>
  <c r="U509" i="11" s="1"/>
  <c r="T726" i="11"/>
  <c r="U726" i="11" s="1"/>
  <c r="T835" i="11"/>
  <c r="U835" i="11" s="1"/>
  <c r="T428" i="11"/>
  <c r="U428" i="11" s="1"/>
  <c r="T764" i="11"/>
  <c r="U764" i="11" s="1"/>
  <c r="T621" i="11"/>
  <c r="U621" i="11" s="1"/>
  <c r="T129" i="11"/>
  <c r="U129" i="11" s="1"/>
  <c r="T768" i="11"/>
  <c r="U768" i="11" s="1"/>
  <c r="T907" i="11"/>
  <c r="U907" i="11" s="1"/>
  <c r="T215" i="11"/>
  <c r="U215" i="11" s="1"/>
  <c r="T816" i="11"/>
  <c r="U816" i="11" s="1"/>
  <c r="T240" i="11"/>
  <c r="U240" i="11" s="1"/>
  <c r="T445" i="11"/>
  <c r="U445" i="11" s="1"/>
  <c r="T529" i="11"/>
  <c r="U529" i="11" s="1"/>
  <c r="T613" i="11"/>
  <c r="U613" i="11" s="1"/>
  <c r="T781" i="11"/>
  <c r="U781" i="11" s="1"/>
  <c r="T865" i="11"/>
  <c r="U865" i="11" s="1"/>
  <c r="T193" i="11"/>
  <c r="U193" i="11" s="1"/>
  <c r="T265" i="11"/>
  <c r="U265" i="11" s="1"/>
  <c r="T783" i="11"/>
  <c r="U783" i="11" s="1"/>
  <c r="T892" i="11"/>
  <c r="U892" i="11" s="1"/>
  <c r="T101" i="11"/>
  <c r="U101" i="11" s="1"/>
  <c r="T201" i="11"/>
  <c r="U201" i="11" s="1"/>
  <c r="T562" i="11"/>
  <c r="U562" i="11" s="1"/>
  <c r="T94" i="11"/>
  <c r="U94" i="11" s="1"/>
  <c r="T810" i="11"/>
  <c r="U810" i="11" s="1"/>
  <c r="T416" i="11"/>
  <c r="U416" i="11" s="1"/>
  <c r="T872" i="11"/>
  <c r="U872" i="11" s="1"/>
  <c r="T357" i="11"/>
  <c r="U357" i="11" s="1"/>
  <c r="T232" i="11"/>
  <c r="U232" i="11" s="1"/>
  <c r="T316" i="11"/>
  <c r="U316" i="11" s="1"/>
  <c r="T474" i="11"/>
  <c r="U474" i="11" s="1"/>
  <c r="T762" i="11"/>
  <c r="U762" i="11" s="1"/>
  <c r="T464" i="11"/>
  <c r="U464" i="11" s="1"/>
  <c r="T632" i="11"/>
  <c r="U632" i="11" s="1"/>
  <c r="T477" i="11"/>
  <c r="U477" i="11" s="1"/>
  <c r="T922" i="11"/>
  <c r="U922" i="11" s="1"/>
  <c r="T362" i="11"/>
  <c r="U362" i="11" s="1"/>
  <c r="T71" i="11"/>
  <c r="U71" i="11" s="1"/>
  <c r="T168" i="11"/>
  <c r="U168" i="11" s="1"/>
  <c r="T518" i="11"/>
  <c r="U518" i="11" s="1"/>
  <c r="T676" i="11"/>
  <c r="U676" i="11" s="1"/>
  <c r="T197" i="11"/>
  <c r="U197" i="11" s="1"/>
  <c r="T29" i="11"/>
  <c r="U29" i="11" s="1"/>
  <c r="T511" i="11"/>
  <c r="U511" i="11" s="1"/>
  <c r="T847" i="11"/>
  <c r="U847" i="11" s="1"/>
  <c r="T501" i="11"/>
  <c r="U501" i="11" s="1"/>
  <c r="T359" i="11"/>
  <c r="U359" i="11" s="1"/>
  <c r="T384" i="11"/>
  <c r="U384" i="11" s="1"/>
  <c r="T832" i="11"/>
  <c r="U832" i="11" s="1"/>
  <c r="T666" i="11"/>
  <c r="U666" i="11" s="1"/>
  <c r="T643" i="11"/>
  <c r="U643" i="11" s="1"/>
  <c r="T585" i="11"/>
  <c r="U585" i="11" s="1"/>
  <c r="T850" i="11"/>
  <c r="U850" i="11" s="1"/>
  <c r="T334" i="11"/>
  <c r="U334" i="11" s="1"/>
  <c r="T600" i="11"/>
  <c r="U600" i="11" s="1"/>
  <c r="T388" i="11"/>
  <c r="U388" i="11" s="1"/>
  <c r="T472" i="11"/>
  <c r="U472" i="11" s="1"/>
  <c r="T370" i="11"/>
  <c r="U370" i="11" s="1"/>
  <c r="T10" i="11"/>
  <c r="U10" i="11" s="1"/>
  <c r="T135" i="11"/>
  <c r="U135" i="11" s="1"/>
  <c r="T413" i="11"/>
  <c r="U413" i="11" s="1"/>
  <c r="T605" i="11"/>
  <c r="U605" i="11" s="1"/>
  <c r="T378" i="11"/>
  <c r="U378" i="11" s="1"/>
  <c r="T654" i="11"/>
  <c r="U654" i="11" s="1"/>
  <c r="T608" i="11"/>
  <c r="U608" i="11" s="1"/>
  <c r="T308" i="11"/>
  <c r="U308" i="11" s="1"/>
  <c r="T669" i="11"/>
  <c r="U669" i="11" s="1"/>
  <c r="T658" i="11"/>
  <c r="U658" i="11" s="1"/>
  <c r="T803" i="11"/>
  <c r="U803" i="11" s="1"/>
  <c r="T209" i="11"/>
  <c r="U209" i="11" s="1"/>
  <c r="T19" i="11"/>
  <c r="U19" i="11" s="1"/>
  <c r="T645" i="11"/>
  <c r="U645" i="11" s="1"/>
  <c r="T45" i="11"/>
  <c r="U45" i="11" s="1"/>
  <c r="T635" i="11"/>
  <c r="U635" i="11" s="1"/>
  <c r="T287" i="11"/>
  <c r="U287" i="11" s="1"/>
  <c r="T288" i="11"/>
  <c r="U288" i="11" s="1"/>
  <c r="T373" i="11"/>
  <c r="U373" i="11" s="1"/>
  <c r="T712" i="11"/>
  <c r="U712" i="11" s="1"/>
  <c r="T233" i="11"/>
  <c r="U233" i="11" s="1"/>
  <c r="T212" i="11"/>
  <c r="U212" i="11" s="1"/>
  <c r="T273" i="11"/>
  <c r="U273" i="11" s="1"/>
  <c r="T755" i="11"/>
  <c r="U755" i="11" s="1"/>
  <c r="T408" i="11"/>
  <c r="U408" i="11" s="1"/>
  <c r="T188" i="11"/>
  <c r="U188" i="11" s="1"/>
  <c r="T657" i="11"/>
  <c r="U657" i="11" s="1"/>
  <c r="T910" i="11"/>
  <c r="U910" i="11" s="1"/>
  <c r="T395" i="11"/>
  <c r="U395" i="11" s="1"/>
  <c r="T484" i="11"/>
  <c r="U484" i="11" s="1"/>
  <c r="T55" i="11"/>
  <c r="U55" i="11" s="1"/>
  <c r="T756" i="11"/>
  <c r="U756" i="11" s="1"/>
  <c r="T147" i="11"/>
  <c r="U147" i="11" s="1"/>
  <c r="T341" i="11"/>
  <c r="U341" i="11" s="1"/>
  <c r="T821" i="11"/>
  <c r="U821" i="11" s="1"/>
  <c r="T65" i="11"/>
  <c r="U65" i="11" s="1"/>
  <c r="T415" i="11"/>
  <c r="U415" i="11" s="1"/>
  <c r="T751" i="11"/>
  <c r="U751" i="11" s="1"/>
  <c r="T7" i="11"/>
  <c r="U7" i="11" s="1"/>
  <c r="T345" i="11"/>
  <c r="U345" i="11" s="1"/>
  <c r="T104" i="11"/>
  <c r="U104" i="11" s="1"/>
  <c r="T394" i="11"/>
  <c r="U394" i="11" s="1"/>
  <c r="T694" i="11"/>
  <c r="U694" i="11" s="1"/>
  <c r="T93" i="11"/>
  <c r="U93" i="11" s="1"/>
  <c r="T418" i="11"/>
  <c r="U418" i="11" s="1"/>
  <c r="T155" i="11"/>
  <c r="U155" i="11" s="1"/>
  <c r="T112" i="11"/>
  <c r="U112" i="11" s="1"/>
  <c r="T692" i="11"/>
  <c r="U692" i="11" s="1"/>
  <c r="T932" i="11"/>
  <c r="U932" i="11" s="1"/>
  <c r="T406" i="11"/>
  <c r="U406" i="11" s="1"/>
  <c r="T491" i="11"/>
  <c r="U491" i="11" s="1"/>
  <c r="T627" i="11"/>
  <c r="U627" i="11" s="1"/>
  <c r="T855" i="11"/>
  <c r="U855" i="11" s="1"/>
  <c r="T715" i="11"/>
  <c r="U715" i="11" s="1"/>
  <c r="T285" i="11"/>
  <c r="U285" i="11" s="1"/>
  <c r="T540" i="11"/>
  <c r="U540" i="11" s="1"/>
  <c r="T856" i="11"/>
  <c r="U856" i="11" s="1"/>
  <c r="T513" i="11"/>
  <c r="U513" i="11" s="1"/>
  <c r="T874" i="11"/>
  <c r="U874" i="11" s="1"/>
  <c r="T683" i="11"/>
  <c r="U683" i="11" s="1"/>
  <c r="T372" i="11"/>
  <c r="U372" i="11" s="1"/>
  <c r="T365" i="11"/>
  <c r="U365" i="11" s="1"/>
  <c r="T4" i="11"/>
  <c r="U4" i="11" s="1"/>
  <c r="T426" i="11"/>
  <c r="U426" i="11" s="1"/>
  <c r="T690" i="11"/>
  <c r="U690" i="11" s="1"/>
  <c r="T5" i="11"/>
  <c r="U5" i="11" s="1"/>
  <c r="T258" i="11"/>
  <c r="U258" i="11" s="1"/>
  <c r="T667" i="11"/>
  <c r="U667" i="11" s="1"/>
  <c r="T524" i="11"/>
  <c r="U524" i="11" s="1"/>
  <c r="T897" i="11"/>
  <c r="U897" i="11" s="1"/>
  <c r="T516" i="11"/>
  <c r="U516" i="11" s="1"/>
  <c r="T804" i="11"/>
  <c r="U804" i="11" s="1"/>
  <c r="T391" i="11"/>
  <c r="U391" i="11" s="1"/>
  <c r="T452" i="11"/>
  <c r="U452" i="11" s="1"/>
  <c r="T813" i="11"/>
  <c r="U813" i="11" s="1"/>
  <c r="T386" i="11"/>
  <c r="U386" i="11" s="1"/>
  <c r="T165" i="11"/>
  <c r="U165" i="11" s="1"/>
  <c r="T350" i="11"/>
  <c r="U350" i="11" s="1"/>
  <c r="T374" i="11"/>
  <c r="U374" i="11" s="1"/>
  <c r="T566" i="11"/>
  <c r="U566" i="11" s="1"/>
  <c r="T242" i="11"/>
  <c r="U242" i="11" s="1"/>
  <c r="T506" i="11"/>
  <c r="U506" i="11" s="1"/>
  <c r="T26" i="11"/>
  <c r="U26" i="11" s="1"/>
  <c r="T159" i="11"/>
  <c r="U159" i="11" s="1"/>
  <c r="T83" i="11"/>
  <c r="U83" i="11" s="1"/>
  <c r="T252" i="11"/>
  <c r="U252" i="11" s="1"/>
  <c r="T72" i="11"/>
  <c r="U72" i="11" s="1"/>
  <c r="T818" i="11"/>
  <c r="U818" i="11" s="1"/>
  <c r="T747" i="11"/>
  <c r="U747" i="11" s="1"/>
  <c r="T786" i="11"/>
  <c r="U786" i="11" s="1"/>
  <c r="T306" i="11"/>
  <c r="U306" i="11" s="1"/>
  <c r="T895" i="11"/>
  <c r="U895" i="11" s="1"/>
  <c r="T752" i="11"/>
  <c r="U752" i="11" s="1"/>
  <c r="T369" i="11"/>
  <c r="U369" i="11" s="1"/>
  <c r="T681" i="11"/>
  <c r="U681" i="11" s="1"/>
  <c r="T309" i="11"/>
  <c r="U309" i="11" s="1"/>
  <c r="T670" i="11"/>
  <c r="U670" i="11" s="1"/>
  <c r="T33" i="11"/>
  <c r="U33" i="11" s="1"/>
  <c r="T299" i="11"/>
  <c r="U299" i="11" s="1"/>
  <c r="T85" i="11"/>
  <c r="U85" i="11" s="1"/>
  <c r="T254" i="11"/>
  <c r="U254" i="11" s="1"/>
  <c r="T411" i="11"/>
  <c r="U411" i="11" s="1"/>
  <c r="T591" i="11"/>
  <c r="U591" i="11" s="1"/>
  <c r="T587" i="11"/>
  <c r="U587" i="11" s="1"/>
  <c r="T106" i="11"/>
  <c r="U106" i="11" s="1"/>
  <c r="T660" i="11"/>
  <c r="U660" i="11" s="1"/>
  <c r="T267" i="11"/>
  <c r="U267" i="11" s="1"/>
  <c r="T772" i="11"/>
  <c r="U772" i="11" s="1"/>
  <c r="T550" i="11"/>
  <c r="U550" i="11" s="1"/>
  <c r="T111" i="11"/>
  <c r="U111" i="11" s="1"/>
  <c r="T461" i="11"/>
  <c r="U461" i="11" s="1"/>
  <c r="T557" i="11"/>
  <c r="U557" i="11" s="1"/>
  <c r="T917" i="11"/>
  <c r="U917" i="11" s="1"/>
  <c r="T100" i="11"/>
  <c r="U100" i="11" s="1"/>
  <c r="T510" i="11"/>
  <c r="U510" i="11" s="1"/>
  <c r="T224" i="11"/>
  <c r="U224" i="11" s="1"/>
  <c r="T537" i="11"/>
  <c r="U537" i="11" s="1"/>
  <c r="T503" i="11"/>
  <c r="U503" i="11" s="1"/>
  <c r="T863" i="11"/>
  <c r="U863" i="11" s="1"/>
  <c r="T323" i="11"/>
  <c r="U323" i="11" s="1"/>
  <c r="T470" i="11"/>
  <c r="U470" i="11" s="1"/>
  <c r="T266" i="11"/>
  <c r="U266" i="11" s="1"/>
  <c r="T727" i="11"/>
  <c r="U727" i="11" s="1"/>
  <c r="T95" i="11"/>
  <c r="U95" i="11" s="1"/>
  <c r="T84" i="11"/>
  <c r="U84" i="11" s="1"/>
  <c r="T337" i="11"/>
  <c r="U337" i="11" s="1"/>
  <c r="T639" i="11"/>
  <c r="U639" i="11" s="1"/>
  <c r="T771" i="11"/>
  <c r="U771" i="11" s="1"/>
  <c r="T820" i="11"/>
  <c r="U820" i="11" s="1"/>
  <c r="T354" i="11"/>
  <c r="U354" i="11" s="1"/>
  <c r="T582" i="11"/>
  <c r="U582" i="11" s="1"/>
  <c r="T822" i="11"/>
  <c r="U822" i="11" s="1"/>
  <c r="T919" i="11"/>
  <c r="U919" i="11" s="1"/>
  <c r="T139" i="11"/>
  <c r="U139" i="11" s="1"/>
  <c r="T417" i="11"/>
  <c r="U417" i="11" s="1"/>
  <c r="T741" i="11"/>
  <c r="U741" i="11" s="1"/>
  <c r="T706" i="11"/>
  <c r="U706" i="11" s="1"/>
  <c r="T335" i="11"/>
  <c r="U335" i="11" s="1"/>
  <c r="T290" i="11"/>
  <c r="U290" i="11" s="1"/>
  <c r="T656" i="11"/>
  <c r="U656" i="11" s="1"/>
  <c r="T659" i="11"/>
  <c r="U659" i="11" s="1"/>
  <c r="T179" i="11"/>
  <c r="U179" i="11" s="1"/>
  <c r="T720" i="11"/>
  <c r="U720" i="11" s="1"/>
  <c r="T195" i="11"/>
  <c r="U195" i="11" s="1"/>
  <c r="T460" i="11"/>
  <c r="U460" i="11" s="1"/>
  <c r="T808" i="11"/>
  <c r="U808" i="11" s="1"/>
  <c r="T56" i="11"/>
  <c r="U56" i="11" s="1"/>
  <c r="T634" i="11"/>
  <c r="U634" i="11" s="1"/>
  <c r="T123" i="11"/>
  <c r="U123" i="11" s="1"/>
  <c r="T665" i="11"/>
  <c r="U665" i="11" s="1"/>
  <c r="T749" i="11"/>
  <c r="U749" i="11" s="1"/>
  <c r="T845" i="11"/>
  <c r="U845" i="11" s="1"/>
  <c r="T929" i="11"/>
  <c r="U929" i="11" s="1"/>
  <c r="T136" i="11"/>
  <c r="U136" i="11" s="1"/>
  <c r="T149" i="11"/>
  <c r="U149" i="11" s="1"/>
  <c r="T499" i="11"/>
  <c r="U499" i="11" s="1"/>
  <c r="T78" i="11"/>
  <c r="U78" i="11" s="1"/>
  <c r="T908" i="11"/>
  <c r="U908" i="11" s="1"/>
  <c r="T260" i="11"/>
  <c r="U260" i="11" s="1"/>
  <c r="T573" i="11"/>
  <c r="U573" i="11" s="1"/>
  <c r="T226" i="11"/>
  <c r="U226" i="11" s="1"/>
  <c r="T551" i="11"/>
  <c r="U551" i="11" s="1"/>
  <c r="T913" i="11"/>
  <c r="U913" i="11" s="1"/>
  <c r="T41" i="11"/>
  <c r="U41" i="11" s="1"/>
  <c r="T523" i="11"/>
  <c r="U523" i="11" s="1"/>
  <c r="T42" i="11"/>
  <c r="U42" i="11" s="1"/>
  <c r="T512" i="11"/>
  <c r="U512" i="11" s="1"/>
  <c r="T490" i="11"/>
  <c r="U490" i="11" s="1"/>
  <c r="T153" i="11"/>
  <c r="U153" i="11" s="1"/>
  <c r="T578" i="11"/>
  <c r="U578" i="11" s="1"/>
  <c r="T162" i="11"/>
  <c r="U162" i="11" s="1"/>
  <c r="T302" i="11"/>
  <c r="U302" i="11" s="1"/>
  <c r="T530" i="11"/>
  <c r="U530" i="11" s="1"/>
  <c r="T542" i="11"/>
  <c r="U542" i="11" s="1"/>
  <c r="T23" i="11"/>
  <c r="U23" i="11" s="1"/>
  <c r="T180" i="11"/>
  <c r="U180" i="11" s="1"/>
  <c r="T421" i="11"/>
  <c r="U421" i="11" s="1"/>
  <c r="T649" i="11"/>
  <c r="U649" i="11" s="1"/>
  <c r="T721" i="11"/>
  <c r="U721" i="11" s="1"/>
  <c r="T877" i="11"/>
  <c r="U877" i="11" s="1"/>
  <c r="T156" i="11"/>
  <c r="U156" i="11" s="1"/>
  <c r="T458" i="11"/>
  <c r="U458" i="11" s="1"/>
  <c r="T650" i="11"/>
  <c r="U650" i="11" s="1"/>
  <c r="T699" i="11"/>
  <c r="U699" i="11" s="1"/>
  <c r="T807" i="11"/>
  <c r="U807" i="11" s="1"/>
  <c r="T844" i="11"/>
  <c r="U844" i="11" s="1"/>
  <c r="T522" i="11"/>
  <c r="U522" i="11" s="1"/>
  <c r="T702" i="11"/>
  <c r="U702" i="11" s="1"/>
  <c r="T198" i="11"/>
  <c r="U198" i="11" s="1"/>
  <c r="T655" i="11"/>
  <c r="U655" i="11" s="1"/>
  <c r="T500" i="11"/>
  <c r="U500" i="11" s="1"/>
  <c r="T31" i="11"/>
  <c r="U31" i="11" s="1"/>
  <c r="T873" i="11"/>
  <c r="U873" i="11" s="1"/>
  <c r="T442" i="11"/>
  <c r="U442" i="11" s="1"/>
  <c r="T69" i="11"/>
  <c r="U69" i="11" s="1"/>
  <c r="T875" i="11"/>
  <c r="U875" i="11" s="1"/>
  <c r="T468" i="11"/>
  <c r="U468" i="11" s="1"/>
  <c r="T314" i="11"/>
  <c r="U314" i="11" s="1"/>
  <c r="T423" i="11"/>
  <c r="U423" i="11" s="1"/>
  <c r="T759" i="11"/>
  <c r="U759" i="11" s="1"/>
  <c r="T927" i="11"/>
  <c r="U927" i="11" s="1"/>
  <c r="T317" i="11"/>
  <c r="U317" i="11" s="1"/>
  <c r="T330" i="11"/>
  <c r="U330" i="11" s="1"/>
  <c r="T235" i="11"/>
  <c r="U235" i="11" s="1"/>
  <c r="T548" i="11"/>
  <c r="U548" i="11" s="1"/>
  <c r="T454" i="11"/>
  <c r="U454" i="11" s="1"/>
  <c r="T279" i="11"/>
  <c r="U279" i="11" s="1"/>
  <c r="T352" i="11"/>
  <c r="U352" i="11" s="1"/>
  <c r="T508" i="11"/>
  <c r="U508" i="11" s="1"/>
  <c r="T52" i="11"/>
  <c r="U52" i="11" s="1"/>
  <c r="T152" i="11"/>
  <c r="U152" i="11" s="1"/>
  <c r="T347" i="11"/>
  <c r="U347" i="11" s="1"/>
  <c r="T528" i="11"/>
  <c r="U528" i="11" s="1"/>
  <c r="T3" i="11"/>
  <c r="U3" i="11" s="1"/>
  <c r="T172" i="11"/>
  <c r="U172" i="11" s="1"/>
  <c r="T485" i="11"/>
  <c r="U485" i="11" s="1"/>
  <c r="T641" i="11"/>
  <c r="U641" i="11" s="1"/>
  <c r="T797" i="11"/>
  <c r="U797" i="11" s="1"/>
  <c r="T16" i="11"/>
  <c r="U16" i="11" s="1"/>
  <c r="T161" i="11"/>
  <c r="U161" i="11" s="1"/>
  <c r="T558" i="11"/>
  <c r="U558" i="11" s="1"/>
  <c r="T157" i="11"/>
  <c r="U157" i="11" s="1"/>
  <c r="T626" i="11"/>
  <c r="U626" i="11" s="1"/>
  <c r="T422" i="11"/>
  <c r="U422" i="11" s="1"/>
  <c r="T710" i="11"/>
  <c r="U710" i="11" s="1"/>
  <c r="T35" i="11"/>
  <c r="U35" i="11" s="1"/>
  <c r="T276" i="11"/>
  <c r="U276" i="11" s="1"/>
  <c r="T433" i="11"/>
  <c r="U433" i="11" s="1"/>
  <c r="T589" i="11"/>
  <c r="U589" i="11" s="1"/>
  <c r="T661" i="11"/>
  <c r="U661" i="11" s="1"/>
  <c r="T12" i="11"/>
  <c r="U12" i="11" s="1"/>
  <c r="T169" i="11"/>
  <c r="U169" i="11" s="1"/>
  <c r="T482" i="11"/>
  <c r="U482" i="11" s="1"/>
  <c r="T722" i="11"/>
  <c r="U722" i="11" s="1"/>
  <c r="T711" i="11"/>
  <c r="U711" i="11" s="1"/>
  <c r="T831" i="11"/>
  <c r="U831" i="11" s="1"/>
  <c r="T173" i="11"/>
  <c r="U173" i="11" s="1"/>
  <c r="T570" i="11"/>
  <c r="U570" i="11" s="1"/>
  <c r="T750" i="11"/>
  <c r="U750" i="11" s="1"/>
  <c r="T234" i="11"/>
  <c r="U234" i="11" s="1"/>
  <c r="T691" i="11"/>
  <c r="U691" i="11" s="1"/>
  <c r="T536" i="11"/>
  <c r="U536" i="11" s="1"/>
  <c r="T332" i="11"/>
  <c r="U332" i="11" s="1"/>
  <c r="T921" i="11"/>
  <c r="U921" i="11" s="1"/>
  <c r="T478" i="11"/>
  <c r="U478" i="11" s="1"/>
  <c r="T105" i="11"/>
  <c r="U105" i="11" s="1"/>
  <c r="T923" i="11"/>
  <c r="U923" i="11" s="1"/>
  <c r="T876" i="11"/>
  <c r="U876" i="11" s="1"/>
  <c r="T519" i="11"/>
  <c r="U519" i="11" s="1"/>
  <c r="T688" i="11"/>
  <c r="U688" i="11" s="1"/>
  <c r="T450" i="11"/>
  <c r="U450" i="11" s="1"/>
  <c r="T379" i="11"/>
  <c r="U379" i="11" s="1"/>
  <c r="T283" i="11"/>
  <c r="U283" i="11" s="1"/>
  <c r="T596" i="11"/>
  <c r="U596" i="11" s="1"/>
  <c r="T837" i="11"/>
  <c r="U837" i="11" s="1"/>
  <c r="T526" i="11"/>
  <c r="U526" i="11" s="1"/>
  <c r="T444" i="11"/>
  <c r="U444" i="11" s="1"/>
  <c r="T864" i="11"/>
  <c r="U864" i="11" s="1"/>
  <c r="T291" i="11"/>
  <c r="U291" i="11" s="1"/>
  <c r="T364" i="11"/>
  <c r="U364" i="11" s="1"/>
  <c r="T604" i="11"/>
  <c r="U604" i="11" s="1"/>
  <c r="T329" i="11"/>
  <c r="U329" i="11" s="1"/>
  <c r="T431" i="11"/>
  <c r="U431" i="11" s="1"/>
  <c r="T15" i="11"/>
  <c r="U15" i="11" s="1"/>
  <c r="T268" i="11"/>
  <c r="U268" i="11" s="1"/>
  <c r="T497" i="11"/>
  <c r="U497" i="11" s="1"/>
  <c r="T653" i="11"/>
  <c r="U653" i="11" s="1"/>
  <c r="T809" i="11"/>
  <c r="U809" i="11" s="1"/>
  <c r="T40" i="11"/>
  <c r="U40" i="11" s="1"/>
  <c r="T185" i="11"/>
  <c r="U185" i="11" s="1"/>
  <c r="T846" i="11"/>
  <c r="U846" i="11" s="1"/>
  <c r="T113" i="11"/>
  <c r="U113" i="11" s="1"/>
  <c r="T800" i="11"/>
  <c r="U800" i="11" s="1"/>
  <c r="T393" i="11"/>
  <c r="U393" i="11" s="1"/>
  <c r="T622" i="11"/>
  <c r="U622" i="11" s="1"/>
  <c r="T286" i="11"/>
  <c r="U286" i="11" s="1"/>
  <c r="T899" i="11"/>
  <c r="U899" i="11" s="1"/>
  <c r="T588" i="11"/>
  <c r="U588" i="11" s="1"/>
  <c r="T738" i="11"/>
  <c r="U738" i="11" s="1"/>
  <c r="T259" i="11"/>
  <c r="U259" i="11" s="1"/>
  <c r="T381" i="11"/>
  <c r="U381" i="11" s="1"/>
  <c r="T586" i="11"/>
  <c r="U586" i="11" s="1"/>
  <c r="T731" i="11"/>
  <c r="U731" i="11" s="1"/>
  <c r="T410" i="11"/>
  <c r="U410" i="11" s="1"/>
  <c r="T638" i="11"/>
  <c r="U638" i="11" s="1"/>
  <c r="T204" i="11"/>
  <c r="U204" i="11" s="1"/>
  <c r="T361" i="11"/>
  <c r="U361" i="11" s="1"/>
  <c r="T517" i="11"/>
  <c r="U517" i="11" s="1"/>
  <c r="T817" i="11"/>
  <c r="U817" i="11" s="1"/>
  <c r="T96" i="11"/>
  <c r="U96" i="11" s="1"/>
  <c r="T494" i="11"/>
  <c r="U494" i="11" s="1"/>
  <c r="T806" i="11"/>
  <c r="U806" i="11" s="1"/>
  <c r="T880" i="11"/>
  <c r="U880" i="11" s="1"/>
  <c r="T366" i="11"/>
  <c r="U366" i="11" s="1"/>
  <c r="T475" i="11"/>
  <c r="U475" i="11" s="1"/>
  <c r="T66" i="11"/>
  <c r="U66" i="11" s="1"/>
  <c r="T307" i="11"/>
  <c r="U307" i="11" s="1"/>
  <c r="T103" i="11"/>
  <c r="U103" i="11" s="1"/>
  <c r="T633" i="11"/>
  <c r="U633" i="11" s="1"/>
  <c r="T790" i="11"/>
  <c r="U790" i="11" s="1"/>
  <c r="T407" i="11"/>
  <c r="U407" i="11" s="1"/>
  <c r="T671" i="11"/>
  <c r="U671" i="11" s="1"/>
  <c r="T552" i="11"/>
  <c r="U552" i="11" s="1"/>
  <c r="T447" i="11"/>
  <c r="U447" i="11" s="1"/>
  <c r="T603" i="11"/>
  <c r="U603" i="11" s="1"/>
  <c r="T882" i="11"/>
  <c r="U882" i="11" s="1"/>
  <c r="T453" i="11"/>
  <c r="U453" i="11" s="1"/>
  <c r="T887" i="11"/>
  <c r="U887" i="11" s="1"/>
  <c r="T219" i="11"/>
  <c r="U219" i="11" s="1"/>
  <c r="T532" i="11"/>
  <c r="U532" i="11" s="1"/>
  <c r="T693" i="11"/>
  <c r="U693" i="11" s="1"/>
  <c r="T814" i="11"/>
  <c r="U814" i="11" s="1"/>
  <c r="T130" i="11"/>
  <c r="U130" i="11" s="1"/>
  <c r="T196" i="11"/>
  <c r="U196" i="11" s="1"/>
  <c r="T353" i="11"/>
  <c r="U353" i="11" s="1"/>
  <c r="T425" i="11"/>
  <c r="U425" i="11" s="1"/>
  <c r="T581" i="11"/>
  <c r="U581" i="11" s="1"/>
  <c r="T737" i="11"/>
  <c r="U737" i="11" s="1"/>
  <c r="T893" i="11"/>
  <c r="U893" i="11" s="1"/>
  <c r="T630" i="11"/>
  <c r="U630" i="11" s="1"/>
  <c r="T463" i="11"/>
  <c r="U463" i="11" s="1"/>
  <c r="T560" i="11"/>
  <c r="U560" i="11" s="1"/>
  <c r="T127" i="11"/>
  <c r="U127" i="11" s="1"/>
  <c r="T346" i="11"/>
  <c r="U346" i="11" s="1"/>
  <c r="T9" i="11"/>
  <c r="U9" i="11" s="1"/>
  <c r="T611" i="11"/>
  <c r="U611" i="11" s="1"/>
  <c r="T348" i="11"/>
  <c r="U348" i="11" s="1"/>
  <c r="T888" i="11"/>
  <c r="U888" i="11" s="1"/>
  <c r="T799" i="11"/>
  <c r="U799" i="11" s="1"/>
  <c r="T704" i="11"/>
  <c r="U704" i="11" s="1"/>
  <c r="T360" i="11"/>
  <c r="U360" i="11" s="1"/>
  <c r="T504" i="11"/>
  <c r="U504" i="11" s="1"/>
  <c r="T854" i="11"/>
  <c r="U854" i="11" s="1"/>
  <c r="T338" i="11"/>
  <c r="U338" i="11" s="1"/>
  <c r="T38" i="11"/>
  <c r="U38" i="11" s="1"/>
  <c r="T662" i="11"/>
  <c r="U662" i="11" s="1"/>
  <c r="T11" i="11"/>
  <c r="U11" i="11" s="1"/>
  <c r="T878" i="11"/>
  <c r="U878" i="11" s="1"/>
  <c r="T170" i="11"/>
  <c r="U170" i="11" s="1"/>
  <c r="T110" i="11"/>
  <c r="U110" i="11" s="1"/>
  <c r="T830" i="11"/>
  <c r="U830" i="11" s="1"/>
  <c r="T133" i="11"/>
  <c r="U133" i="11" s="1"/>
  <c r="T842" i="11"/>
  <c r="U842" i="11" s="1"/>
  <c r="T674" i="11"/>
  <c r="U674" i="11" s="1"/>
  <c r="T686" i="11"/>
  <c r="U686" i="11" s="1"/>
  <c r="T866" i="11"/>
  <c r="U866" i="11" s="1"/>
  <c r="T14" i="11"/>
  <c r="U14" i="11" s="1"/>
  <c r="T398" i="11"/>
  <c r="U398" i="11" s="1"/>
  <c r="T890" i="11"/>
  <c r="U890" i="11" s="1"/>
  <c r="T746" i="11"/>
  <c r="U746" i="11" s="1"/>
  <c r="T914" i="11"/>
  <c r="U914" i="11" s="1"/>
  <c r="T434" i="11"/>
  <c r="U434" i="11" s="1"/>
  <c r="T590" i="11"/>
  <c r="U590" i="11" s="1"/>
  <c r="T758" i="11"/>
  <c r="U758" i="11" s="1"/>
  <c r="T926" i="11"/>
  <c r="U926" i="11" s="1"/>
  <c r="T194" i="11"/>
  <c r="U194" i="11" s="1"/>
  <c r="T122" i="11"/>
  <c r="U122" i="11" s="1"/>
  <c r="T47" i="11"/>
  <c r="U47" i="11" s="1"/>
  <c r="T119" i="11"/>
  <c r="U119" i="11" s="1"/>
  <c r="T192" i="11"/>
  <c r="U192" i="11" s="1"/>
  <c r="T264" i="11"/>
  <c r="U264" i="11" s="1"/>
  <c r="T336" i="11"/>
  <c r="U336" i="11" s="1"/>
  <c r="T409" i="11"/>
  <c r="U409" i="11" s="1"/>
  <c r="T481" i="11"/>
  <c r="U481" i="11" s="1"/>
  <c r="T553" i="11"/>
  <c r="U553" i="11" s="1"/>
  <c r="T769" i="11"/>
  <c r="U769" i="11" s="1"/>
  <c r="T841" i="11"/>
  <c r="U841" i="11" s="1"/>
  <c r="T36" i="11"/>
  <c r="U36" i="11" s="1"/>
  <c r="T108" i="11"/>
  <c r="U108" i="11" s="1"/>
  <c r="T181" i="11"/>
  <c r="U181" i="11" s="1"/>
  <c r="T325" i="11"/>
  <c r="U325" i="11" s="1"/>
  <c r="T446" i="11"/>
  <c r="U446" i="11" s="1"/>
  <c r="T602" i="11"/>
  <c r="U602" i="11" s="1"/>
  <c r="T770" i="11"/>
  <c r="U770" i="11" s="1"/>
  <c r="T615" i="11"/>
  <c r="U615" i="11" s="1"/>
  <c r="T843" i="11"/>
  <c r="U843" i="11" s="1"/>
  <c r="T724" i="11"/>
  <c r="U724" i="11" s="1"/>
  <c r="T868" i="11"/>
  <c r="U868" i="11" s="1"/>
  <c r="T148" i="11"/>
  <c r="U148" i="11" s="1"/>
  <c r="T305" i="11"/>
  <c r="U305" i="11" s="1"/>
  <c r="T498" i="11"/>
  <c r="U498" i="11" s="1"/>
  <c r="T894" i="11"/>
  <c r="U894" i="11" s="1"/>
  <c r="T137" i="11"/>
  <c r="U137" i="11" s="1"/>
  <c r="T343" i="11"/>
  <c r="U343" i="11" s="1"/>
  <c r="T547" i="11"/>
  <c r="U547" i="11" s="1"/>
  <c r="T811" i="11"/>
  <c r="U811" i="11" s="1"/>
  <c r="T356" i="11"/>
  <c r="U356" i="11" s="1"/>
  <c r="T572" i="11"/>
  <c r="U572" i="11" s="1"/>
  <c r="T788" i="11"/>
  <c r="U788" i="11" s="1"/>
  <c r="T67" i="11"/>
  <c r="U67" i="11" s="1"/>
  <c r="T284" i="11"/>
  <c r="U284" i="11" s="1"/>
  <c r="T549" i="11"/>
  <c r="U549" i="11" s="1"/>
  <c r="T825" i="11"/>
  <c r="U825" i="11" s="1"/>
  <c r="T116" i="11"/>
  <c r="U116" i="11" s="1"/>
  <c r="T358" i="11"/>
  <c r="U358" i="11" s="1"/>
  <c r="T610" i="11"/>
  <c r="U610" i="11" s="1"/>
  <c r="T898" i="11"/>
  <c r="U898" i="11" s="1"/>
  <c r="T178" i="11"/>
  <c r="U178" i="11" s="1"/>
  <c r="T707" i="11"/>
  <c r="U707" i="11" s="1"/>
  <c r="T34" i="11"/>
  <c r="U34" i="11" s="1"/>
  <c r="T275" i="11"/>
  <c r="U275" i="11" s="1"/>
  <c r="T492" i="11"/>
  <c r="U492" i="11" s="1"/>
  <c r="T840" i="11"/>
  <c r="U840" i="11" s="1"/>
  <c r="T37" i="11"/>
  <c r="U37" i="11" s="1"/>
  <c r="T109" i="11"/>
  <c r="U109" i="11" s="1"/>
  <c r="T206" i="11"/>
  <c r="U206" i="11" s="1"/>
  <c r="T363" i="11"/>
  <c r="U363" i="11" s="1"/>
  <c r="T435" i="11"/>
  <c r="U435" i="11" s="1"/>
  <c r="T507" i="11"/>
  <c r="U507" i="11" s="1"/>
  <c r="T579" i="11"/>
  <c r="U579" i="11" s="1"/>
  <c r="T723" i="11"/>
  <c r="U723" i="11" s="1"/>
  <c r="T714" i="11"/>
  <c r="U714" i="11" s="1"/>
  <c r="T210" i="11"/>
  <c r="U210" i="11" s="1"/>
  <c r="T559" i="11"/>
  <c r="U559" i="11" s="1"/>
  <c r="T871" i="11"/>
  <c r="U871" i="11" s="1"/>
  <c r="T728" i="11"/>
  <c r="U728" i="11" s="1"/>
  <c r="T525" i="11"/>
  <c r="U525" i="11" s="1"/>
  <c r="T909" i="11"/>
  <c r="U909" i="11" s="1"/>
  <c r="T134" i="11"/>
  <c r="U134" i="11" s="1"/>
  <c r="T231" i="11"/>
  <c r="U231" i="11" s="1"/>
  <c r="T376" i="11"/>
  <c r="U376" i="11" s="1"/>
  <c r="T448" i="11"/>
  <c r="U448" i="11" s="1"/>
  <c r="T520" i="11"/>
  <c r="U520" i="11" s="1"/>
  <c r="T592" i="11"/>
  <c r="U592" i="11" s="1"/>
  <c r="T664" i="11"/>
  <c r="U664" i="11" s="1"/>
  <c r="T904" i="11"/>
  <c r="U904" i="11" s="1"/>
  <c r="T441" i="11"/>
  <c r="U441" i="11" s="1"/>
  <c r="T933" i="11"/>
  <c r="U933" i="11" s="1"/>
  <c r="T466" i="11"/>
  <c r="U466" i="11" s="1"/>
  <c r="T57" i="11"/>
  <c r="U57" i="11" s="1"/>
  <c r="T599" i="11"/>
  <c r="U599" i="11" s="1"/>
  <c r="T227" i="11"/>
  <c r="U227" i="11" s="1"/>
  <c r="T27" i="11"/>
  <c r="U27" i="11" s="1"/>
  <c r="T99" i="11"/>
  <c r="U99" i="11" s="1"/>
  <c r="T184" i="11"/>
  <c r="U184" i="11" s="1"/>
  <c r="T256" i="11"/>
  <c r="U256" i="11" s="1"/>
  <c r="T328" i="11"/>
  <c r="U328" i="11" s="1"/>
  <c r="T473" i="11"/>
  <c r="U473" i="11" s="1"/>
  <c r="T545" i="11"/>
  <c r="U545" i="11" s="1"/>
  <c r="T617" i="11"/>
  <c r="U617" i="11" s="1"/>
  <c r="T689" i="11"/>
  <c r="U689" i="11" s="1"/>
  <c r="T761" i="11"/>
  <c r="U761" i="11" s="1"/>
  <c r="T833" i="11"/>
  <c r="U833" i="11" s="1"/>
  <c r="T905" i="11"/>
  <c r="U905" i="11" s="1"/>
  <c r="T221" i="11"/>
  <c r="U221" i="11" s="1"/>
  <c r="T402" i="11"/>
  <c r="U402" i="11" s="1"/>
  <c r="T594" i="11"/>
  <c r="U594" i="11" s="1"/>
  <c r="T798" i="11"/>
  <c r="U798" i="11" s="1"/>
  <c r="T318" i="11"/>
  <c r="U318" i="11" s="1"/>
  <c r="T631" i="11"/>
  <c r="U631" i="11" s="1"/>
  <c r="T883" i="11"/>
  <c r="U883" i="11" s="1"/>
  <c r="T163" i="11"/>
  <c r="U163" i="11" s="1"/>
  <c r="T380" i="11"/>
  <c r="U380" i="11" s="1"/>
  <c r="T644" i="11"/>
  <c r="U644" i="11" s="1"/>
  <c r="T884" i="11"/>
  <c r="U884" i="11" s="1"/>
  <c r="T164" i="11"/>
  <c r="U164" i="11" s="1"/>
  <c r="T429" i="11"/>
  <c r="U429" i="11" s="1"/>
  <c r="T705" i="11"/>
  <c r="U705" i="11" s="1"/>
  <c r="T297" i="11"/>
  <c r="U297" i="11" s="1"/>
  <c r="T574" i="11"/>
  <c r="U574" i="11" s="1"/>
  <c r="T838" i="11"/>
  <c r="U838" i="11" s="1"/>
  <c r="T190" i="11"/>
  <c r="U190" i="11" s="1"/>
  <c r="T455" i="11"/>
  <c r="U455" i="11" s="1"/>
  <c r="T743" i="11"/>
  <c r="U743" i="11" s="1"/>
  <c r="T118" i="11"/>
  <c r="U118" i="11" s="1"/>
  <c r="T420" i="11"/>
  <c r="U420" i="11" s="1"/>
  <c r="T684" i="11"/>
  <c r="U684" i="11" s="1"/>
  <c r="T889" i="11"/>
  <c r="U889" i="11" s="1"/>
  <c r="T834" i="11"/>
  <c r="U834" i="11" s="1"/>
  <c r="T355" i="11"/>
  <c r="U355" i="11" s="1"/>
  <c r="T739" i="11"/>
  <c r="U739" i="11" s="1"/>
  <c r="T211" i="11"/>
  <c r="U211" i="11" s="1"/>
  <c r="T584" i="11"/>
  <c r="U584" i="11" s="1"/>
  <c r="T200" i="11"/>
  <c r="U200" i="11" s="1"/>
  <c r="T717" i="11"/>
  <c r="U717" i="11" s="1"/>
  <c r="T321" i="11"/>
  <c r="U321" i="11" s="1"/>
  <c r="T826" i="11"/>
  <c r="U826" i="11" s="1"/>
  <c r="T383" i="11"/>
  <c r="U383" i="11" s="1"/>
  <c r="T911" i="11"/>
  <c r="U911" i="11" s="1"/>
  <c r="T432" i="11"/>
  <c r="U432" i="11" s="1"/>
  <c r="T900" i="11"/>
  <c r="U900" i="11" s="1"/>
  <c r="T326" i="11"/>
  <c r="U326" i="11" s="1"/>
  <c r="T614" i="11"/>
  <c r="U614" i="11" s="1"/>
  <c r="T782" i="11"/>
  <c r="U782" i="11" s="1"/>
  <c r="T218" i="11"/>
  <c r="U218" i="11" s="1"/>
  <c r="T598" i="11"/>
  <c r="U598" i="11" s="1"/>
  <c r="T467" i="11"/>
  <c r="U467" i="11" s="1"/>
  <c r="T839" i="11"/>
  <c r="U839" i="11" s="1"/>
  <c r="T263" i="11"/>
  <c r="U263" i="11" s="1"/>
  <c r="T158" i="11"/>
  <c r="U158" i="11" s="1"/>
  <c r="T126" i="11"/>
  <c r="U126" i="11" s="1"/>
  <c r="T124" i="11"/>
  <c r="U124" i="11" s="1"/>
  <c r="K7" i="4" l="1"/>
  <c r="B9" i="5" s="1"/>
  <c r="BZ9" i="5" s="1"/>
  <c r="K10" i="4"/>
  <c r="B12" i="5" s="1"/>
  <c r="BZ12" i="5" s="1"/>
  <c r="K12" i="4"/>
  <c r="B14" i="5" s="1"/>
  <c r="BZ14" i="5" s="1"/>
  <c r="K13" i="4"/>
  <c r="B15" i="5" s="1"/>
  <c r="BZ15" i="5" s="1"/>
  <c r="K14" i="4"/>
  <c r="B16" i="5" s="1"/>
  <c r="BZ16" i="5" s="1"/>
  <c r="K15" i="4"/>
  <c r="B17" i="5" s="1"/>
  <c r="BZ17" i="5" s="1"/>
  <c r="K16" i="4"/>
  <c r="B18" i="5" s="1"/>
  <c r="BZ18" i="5" s="1"/>
  <c r="K17" i="4"/>
  <c r="B19" i="5" s="1"/>
  <c r="BZ19" i="5" s="1"/>
  <c r="K18" i="4"/>
  <c r="B20" i="5" s="1"/>
  <c r="BZ20" i="5" s="1"/>
  <c r="K19" i="4"/>
  <c r="B21" i="5" s="1"/>
  <c r="BZ21" i="5" s="1"/>
  <c r="K20" i="4"/>
  <c r="B22" i="5" s="1"/>
  <c r="BZ22" i="5" s="1"/>
  <c r="K21" i="4"/>
  <c r="B23" i="5" s="1"/>
  <c r="BZ23" i="5" s="1"/>
  <c r="K22" i="4"/>
  <c r="B24" i="5" s="1"/>
  <c r="BZ24" i="5" s="1"/>
  <c r="K23" i="4"/>
  <c r="B25" i="5" s="1"/>
  <c r="BZ25" i="5" s="1"/>
  <c r="K24" i="4"/>
  <c r="B26" i="5" s="1"/>
  <c r="BZ26" i="5" s="1"/>
  <c r="K25" i="4"/>
  <c r="B27" i="5" s="1"/>
  <c r="BZ27" i="5" s="1"/>
  <c r="K26" i="4"/>
  <c r="B28" i="5" s="1"/>
  <c r="BZ28" i="5" s="1"/>
  <c r="K27" i="4"/>
  <c r="B29" i="5" s="1"/>
  <c r="BZ29" i="5" s="1"/>
  <c r="K28" i="4"/>
  <c r="B30" i="5" s="1"/>
  <c r="BZ30" i="5" s="1"/>
  <c r="K29" i="4"/>
  <c r="B31" i="5" s="1"/>
  <c r="BZ31" i="5" s="1"/>
  <c r="K30" i="4"/>
  <c r="B32" i="5" s="1"/>
  <c r="BZ32" i="5" s="1"/>
  <c r="K31" i="4"/>
  <c r="B33" i="5" s="1"/>
  <c r="BZ33" i="5" s="1"/>
  <c r="K32" i="4"/>
  <c r="B34" i="5" s="1"/>
  <c r="BZ34" i="5" s="1"/>
  <c r="K33" i="4"/>
  <c r="B35" i="5" s="1"/>
  <c r="BZ35" i="5" s="1"/>
  <c r="K34" i="4"/>
  <c r="B36" i="5" s="1"/>
  <c r="BZ36" i="5" s="1"/>
  <c r="K35" i="4"/>
  <c r="B37" i="5" s="1"/>
  <c r="BZ37" i="5" s="1"/>
  <c r="K36" i="4"/>
  <c r="B38" i="5" s="1"/>
  <c r="BZ38" i="5" s="1"/>
  <c r="K37" i="4"/>
  <c r="B39" i="5" s="1"/>
  <c r="BZ39" i="5" s="1"/>
  <c r="K38" i="4"/>
  <c r="B40" i="5" s="1"/>
  <c r="BZ40" i="5" s="1"/>
  <c r="K39" i="4"/>
  <c r="B41" i="5" s="1"/>
  <c r="BZ41" i="5" s="1"/>
  <c r="K40" i="4"/>
  <c r="B42" i="5" s="1"/>
  <c r="BZ42" i="5" s="1"/>
  <c r="K41" i="4"/>
  <c r="B43" i="5" s="1"/>
  <c r="BZ43" i="5" s="1"/>
  <c r="K42" i="4"/>
  <c r="B44" i="5" s="1"/>
  <c r="BZ44" i="5" s="1"/>
  <c r="K43" i="4"/>
  <c r="B45" i="5" s="1"/>
  <c r="BZ45" i="5" s="1"/>
  <c r="K44" i="4"/>
  <c r="B46" i="5" s="1"/>
  <c r="BZ46" i="5" s="1"/>
  <c r="K45" i="4"/>
  <c r="B47" i="5" s="1"/>
  <c r="BZ47" i="5" s="1"/>
  <c r="K46" i="4"/>
  <c r="B48" i="5" s="1"/>
  <c r="BZ48" i="5" s="1"/>
  <c r="K47" i="4"/>
  <c r="B49" i="5" s="1"/>
  <c r="BZ49" i="5" s="1"/>
  <c r="K48" i="4"/>
  <c r="B50" i="5" s="1"/>
  <c r="BZ50" i="5" s="1"/>
  <c r="K49" i="4"/>
  <c r="B51" i="5" s="1"/>
  <c r="BZ51" i="5" s="1"/>
  <c r="K50" i="4"/>
  <c r="B52" i="5" s="1"/>
  <c r="BZ52" i="5" s="1"/>
  <c r="K51" i="4"/>
  <c r="B53" i="5" s="1"/>
  <c r="BZ53" i="5" s="1"/>
  <c r="K52" i="4"/>
  <c r="B54" i="5" s="1"/>
  <c r="BZ54" i="5" s="1"/>
  <c r="K53" i="4"/>
  <c r="B55" i="5" s="1"/>
  <c r="BZ55" i="5" s="1"/>
  <c r="K54" i="4"/>
  <c r="B56" i="5" s="1"/>
  <c r="BZ56" i="5" s="1"/>
  <c r="K55" i="4"/>
  <c r="B57" i="5" s="1"/>
  <c r="BZ57" i="5" s="1"/>
  <c r="K56" i="4"/>
  <c r="B58" i="5" s="1"/>
  <c r="BZ58" i="5" s="1"/>
  <c r="K57" i="4"/>
  <c r="B59" i="5" s="1"/>
  <c r="BZ59" i="5" s="1"/>
  <c r="K58" i="4"/>
  <c r="B60" i="5" s="1"/>
  <c r="BZ60" i="5" s="1"/>
  <c r="K59" i="4"/>
  <c r="B61" i="5" s="1"/>
  <c r="BZ61" i="5" s="1"/>
  <c r="K60" i="4"/>
  <c r="B62" i="5" s="1"/>
  <c r="BZ62" i="5" s="1"/>
  <c r="K61" i="4"/>
  <c r="B63" i="5" s="1"/>
  <c r="BZ63" i="5" s="1"/>
  <c r="K62" i="4"/>
  <c r="B64" i="5" s="1"/>
  <c r="BZ64" i="5" s="1"/>
  <c r="K63" i="4"/>
  <c r="B65" i="5" s="1"/>
  <c r="BZ65" i="5" s="1"/>
  <c r="K64" i="4"/>
  <c r="B66" i="5" s="1"/>
  <c r="BZ66" i="5" s="1"/>
  <c r="K65" i="4"/>
  <c r="B67" i="5" s="1"/>
  <c r="BZ67" i="5" s="1"/>
  <c r="K66" i="4"/>
  <c r="B68" i="5" s="1"/>
  <c r="BZ68" i="5" s="1"/>
  <c r="K67" i="4"/>
  <c r="B69" i="5" s="1"/>
  <c r="BZ69" i="5" s="1"/>
  <c r="K68" i="4"/>
  <c r="B70" i="5" s="1"/>
  <c r="BZ70" i="5" s="1"/>
  <c r="K69" i="4"/>
  <c r="B71" i="5" s="1"/>
  <c r="BZ71" i="5" s="1"/>
  <c r="K70" i="4"/>
  <c r="B72" i="5" s="1"/>
  <c r="BZ72" i="5" s="1"/>
  <c r="K71" i="4"/>
  <c r="B73" i="5" s="1"/>
  <c r="BZ73" i="5" s="1"/>
  <c r="K72" i="4"/>
  <c r="B74" i="5" s="1"/>
  <c r="BZ74" i="5" s="1"/>
  <c r="K73" i="4"/>
  <c r="B75" i="5" s="1"/>
  <c r="BZ75" i="5" s="1"/>
  <c r="K74" i="4"/>
  <c r="B76" i="5" s="1"/>
  <c r="BZ76" i="5" s="1"/>
  <c r="K75" i="4"/>
  <c r="B77" i="5" s="1"/>
  <c r="BZ77" i="5" s="1"/>
  <c r="K76" i="4"/>
  <c r="B78" i="5" s="1"/>
  <c r="BZ78" i="5" s="1"/>
  <c r="K77" i="4"/>
  <c r="B79" i="5" s="1"/>
  <c r="BZ79" i="5" s="1"/>
  <c r="K78" i="4"/>
  <c r="B80" i="5" s="1"/>
  <c r="BZ80" i="5" s="1"/>
  <c r="K79" i="4"/>
  <c r="B81" i="5" s="1"/>
  <c r="BZ81" i="5" s="1"/>
  <c r="K80" i="4"/>
  <c r="B82" i="5" s="1"/>
  <c r="BZ82" i="5" s="1"/>
  <c r="K81" i="4"/>
  <c r="B83" i="5" s="1"/>
  <c r="BZ83" i="5" s="1"/>
  <c r="K82" i="4"/>
  <c r="B84" i="5" s="1"/>
  <c r="BZ84" i="5" s="1"/>
  <c r="K83" i="4"/>
  <c r="B85" i="5" s="1"/>
  <c r="BZ85" i="5" s="1"/>
  <c r="K84" i="4"/>
  <c r="B86" i="5" s="1"/>
  <c r="BZ86" i="5" s="1"/>
  <c r="K85" i="4"/>
  <c r="B87" i="5" s="1"/>
  <c r="BZ87" i="5" s="1"/>
  <c r="K86" i="4"/>
  <c r="B88" i="5" s="1"/>
  <c r="BZ88" i="5" s="1"/>
  <c r="K87" i="4"/>
  <c r="B89" i="5" s="1"/>
  <c r="BZ89" i="5" s="1"/>
  <c r="K88" i="4"/>
  <c r="B90" i="5" s="1"/>
  <c r="BZ90" i="5" s="1"/>
  <c r="K89" i="4"/>
  <c r="B91" i="5" s="1"/>
  <c r="BZ91" i="5" s="1"/>
  <c r="K90" i="4"/>
  <c r="B92" i="5" s="1"/>
  <c r="BZ92" i="5" s="1"/>
  <c r="K91" i="4"/>
  <c r="B93" i="5" s="1"/>
  <c r="BZ93" i="5" s="1"/>
  <c r="K92" i="4"/>
  <c r="B94" i="5" s="1"/>
  <c r="BZ94" i="5" s="1"/>
  <c r="K93" i="4"/>
  <c r="B95" i="5" s="1"/>
  <c r="BZ95" i="5" s="1"/>
  <c r="K94" i="4"/>
  <c r="B96" i="5" s="1"/>
  <c r="BZ96" i="5" s="1"/>
  <c r="K95" i="4"/>
  <c r="B97" i="5" s="1"/>
  <c r="BZ97" i="5" s="1"/>
  <c r="K96" i="4"/>
  <c r="B98" i="5" s="1"/>
  <c r="BZ98" i="5" s="1"/>
  <c r="K97" i="4"/>
  <c r="B99" i="5" s="1"/>
  <c r="BZ99" i="5" s="1"/>
  <c r="K98" i="4"/>
  <c r="B100" i="5" s="1"/>
  <c r="BZ100" i="5" s="1"/>
  <c r="K99" i="4"/>
  <c r="B101" i="5" s="1"/>
  <c r="BZ101" i="5" s="1"/>
  <c r="K100" i="4"/>
  <c r="B102" i="5" s="1"/>
  <c r="BZ102" i="5" s="1"/>
  <c r="D7" i="4"/>
  <c r="D1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4" i="5" l="1"/>
  <c r="F104" i="5"/>
  <c r="H104" i="5"/>
  <c r="J104" i="5"/>
  <c r="L104" i="5"/>
  <c r="N104" i="5"/>
  <c r="P104" i="5"/>
  <c r="R104" i="5"/>
  <c r="T104" i="5"/>
  <c r="V104" i="5"/>
  <c r="X104" i="5"/>
  <c r="Z104" i="5"/>
  <c r="AB104" i="5"/>
  <c r="AD104" i="5"/>
  <c r="AF104" i="5"/>
  <c r="AH104" i="5"/>
  <c r="AJ104" i="5"/>
  <c r="AL104" i="5"/>
  <c r="AN104" i="5"/>
  <c r="AY104" i="5"/>
  <c r="BA104" i="5"/>
  <c r="BC104" i="5"/>
  <c r="BE104" i="5"/>
  <c r="BG104" i="5"/>
  <c r="BJ104" i="5"/>
  <c r="BL104" i="5"/>
  <c r="BN3" i="5"/>
  <c r="BN4" i="5"/>
  <c r="BN5" i="5"/>
  <c r="BN6" i="5"/>
  <c r="BM2" i="5"/>
  <c r="BK2" i="5"/>
  <c r="G2" i="2" l="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7" i="1"/>
  <c r="C2" i="10"/>
  <c r="K9" i="4" l="1"/>
  <c r="B11" i="5" s="1"/>
  <c r="BZ11" i="5" s="1"/>
  <c r="D9" i="4"/>
  <c r="K6" i="4"/>
  <c r="B8" i="5" s="1"/>
  <c r="BZ8" i="5" s="1"/>
  <c r="D6" i="4"/>
  <c r="D8" i="4"/>
  <c r="K8" i="4"/>
  <c r="B10" i="5" s="1"/>
  <c r="BZ10" i="5" s="1"/>
  <c r="K101" i="4"/>
  <c r="B103" i="5" s="1"/>
  <c r="BZ103" i="5" s="1"/>
  <c r="D101" i="4"/>
  <c r="K102" i="4"/>
  <c r="B104" i="5" s="1"/>
  <c r="BZ104" i="5" s="1"/>
  <c r="D102" i="4"/>
  <c r="K11" i="4"/>
  <c r="B13" i="5" s="1"/>
  <c r="BZ13" i="5" s="1"/>
  <c r="D11" i="4"/>
  <c r="K5" i="4"/>
  <c r="B7" i="5" s="1"/>
  <c r="BZ7" i="5" s="1"/>
  <c r="D5" i="4"/>
  <c r="K4" i="4"/>
  <c r="B6" i="5" s="1"/>
  <c r="BZ6" i="5" s="1"/>
  <c r="D4" i="4"/>
  <c r="E5" i="8"/>
  <c r="K3" i="4"/>
  <c r="B5" i="5" s="1"/>
  <c r="BZ5" i="5" s="1"/>
  <c r="D3" i="4"/>
  <c r="D2" i="4"/>
  <c r="K2" i="4"/>
  <c r="B4" i="5" s="1"/>
  <c r="BZ4" i="5" s="1"/>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A106" i="1" s="1"/>
  <c r="DB6" i="2" s="1"/>
  <c r="C102" i="4"/>
  <c r="A107" i="1" s="1"/>
  <c r="DC6" i="2" s="1"/>
  <c r="CB5" i="5" l="1"/>
  <c r="CB17" i="5"/>
  <c r="CB29" i="5"/>
  <c r="CB41" i="5"/>
  <c r="CB53" i="5"/>
  <c r="CB65" i="5"/>
  <c r="CB77" i="5"/>
  <c r="CB89" i="5"/>
  <c r="CB101" i="5"/>
  <c r="CB66" i="5"/>
  <c r="CB78" i="5"/>
  <c r="CB90" i="5"/>
  <c r="CB102" i="5"/>
  <c r="CB4" i="5"/>
  <c r="CB34" i="5"/>
  <c r="CB70" i="5"/>
  <c r="CB11" i="5"/>
  <c r="CB47" i="5"/>
  <c r="CB83" i="5"/>
  <c r="CB24" i="5"/>
  <c r="CB60" i="5"/>
  <c r="CB96" i="5"/>
  <c r="CB13" i="5"/>
  <c r="CB49" i="5"/>
  <c r="CB85" i="5"/>
  <c r="CB26" i="5"/>
  <c r="CB62" i="5"/>
  <c r="CB98" i="5"/>
  <c r="CB39" i="5"/>
  <c r="CB63" i="5"/>
  <c r="CB99" i="5"/>
  <c r="CB40" i="5"/>
  <c r="CB76" i="5"/>
  <c r="CB6" i="5"/>
  <c r="CB18" i="5"/>
  <c r="CB30" i="5"/>
  <c r="CB42" i="5"/>
  <c r="CB54" i="5"/>
  <c r="CB7" i="5"/>
  <c r="CB19" i="5"/>
  <c r="CB31" i="5"/>
  <c r="CB43" i="5"/>
  <c r="CB55" i="5"/>
  <c r="CB67" i="5"/>
  <c r="CB79" i="5"/>
  <c r="CB91" i="5"/>
  <c r="CB103" i="5"/>
  <c r="CB21" i="5"/>
  <c r="CB33" i="5"/>
  <c r="CB69" i="5"/>
  <c r="CB93" i="5"/>
  <c r="CB22" i="5"/>
  <c r="CB46" i="5"/>
  <c r="CB82" i="5"/>
  <c r="CB23" i="5"/>
  <c r="CB59" i="5"/>
  <c r="CB95" i="5"/>
  <c r="CB36" i="5"/>
  <c r="CB72" i="5"/>
  <c r="CB37" i="5"/>
  <c r="CB73" i="5"/>
  <c r="CB14" i="5"/>
  <c r="CB50" i="5"/>
  <c r="CB86" i="5"/>
  <c r="CB27" i="5"/>
  <c r="CB51" i="5"/>
  <c r="CB87" i="5"/>
  <c r="CB16" i="5"/>
  <c r="CB64" i="5"/>
  <c r="CB100" i="5"/>
  <c r="CB8" i="5"/>
  <c r="CB20" i="5"/>
  <c r="CB32" i="5"/>
  <c r="CB44" i="5"/>
  <c r="CB56" i="5"/>
  <c r="CB68" i="5"/>
  <c r="CB80" i="5"/>
  <c r="CB92" i="5"/>
  <c r="CB104" i="5"/>
  <c r="CB9" i="5"/>
  <c r="CB45" i="5"/>
  <c r="CB57" i="5"/>
  <c r="CB81" i="5"/>
  <c r="CB10" i="5"/>
  <c r="CB58" i="5"/>
  <c r="CB94" i="5"/>
  <c r="CB35" i="5"/>
  <c r="CB71" i="5"/>
  <c r="CB12" i="5"/>
  <c r="CB48" i="5"/>
  <c r="CB84" i="5"/>
  <c r="CB25" i="5"/>
  <c r="CB61" i="5"/>
  <c r="CB97" i="5"/>
  <c r="CB38" i="5"/>
  <c r="CB74" i="5"/>
  <c r="CB15" i="5"/>
  <c r="CB75" i="5"/>
  <c r="CB28" i="5"/>
  <c r="CB52" i="5"/>
  <c r="CB88" i="5"/>
  <c r="FV4" i="3"/>
  <c r="FX4" i="3"/>
  <c r="A104"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1" i="10"/>
  <c r="G1" i="10" s="1"/>
  <c r="D14" i="5"/>
  <c r="D16" i="5"/>
  <c r="D40" i="5"/>
  <c r="D50" i="5"/>
  <c r="D52" i="5"/>
  <c r="D62" i="5"/>
  <c r="D74" i="5"/>
  <c r="D86" i="5"/>
  <c r="D88" i="5"/>
  <c r="D100" i="5"/>
  <c r="D102" i="5"/>
  <c r="F12" i="5"/>
  <c r="F15" i="5"/>
  <c r="F16" i="5"/>
  <c r="F18" i="5"/>
  <c r="F24" i="5"/>
  <c r="F27" i="5"/>
  <c r="F28" i="5"/>
  <c r="F30" i="5"/>
  <c r="F31" i="5"/>
  <c r="F39" i="5"/>
  <c r="F40" i="5"/>
  <c r="F42" i="5"/>
  <c r="F51" i="5"/>
  <c r="F52" i="5"/>
  <c r="F54" i="5"/>
  <c r="F60" i="5"/>
  <c r="F63" i="5"/>
  <c r="F64" i="5"/>
  <c r="F66" i="5"/>
  <c r="F72" i="5"/>
  <c r="F75" i="5"/>
  <c r="F76" i="5"/>
  <c r="F78" i="5"/>
  <c r="F84" i="5"/>
  <c r="F88" i="5"/>
  <c r="F90" i="5"/>
  <c r="F91" i="5"/>
  <c r="F99" i="5"/>
  <c r="F100" i="5"/>
  <c r="F102" i="5"/>
  <c r="H14" i="5"/>
  <c r="H16" i="5"/>
  <c r="H20" i="5"/>
  <c r="H22" i="5"/>
  <c r="H28" i="5"/>
  <c r="H29" i="5"/>
  <c r="H32" i="5"/>
  <c r="H38" i="5"/>
  <c r="H40" i="5"/>
  <c r="H44" i="5"/>
  <c r="H50" i="5"/>
  <c r="H52" i="5"/>
  <c r="H56" i="5"/>
  <c r="H58" i="5"/>
  <c r="H62" i="5"/>
  <c r="H64" i="5"/>
  <c r="H68" i="5"/>
  <c r="H70" i="5"/>
  <c r="H74" i="5"/>
  <c r="H76" i="5"/>
  <c r="H80" i="5"/>
  <c r="H81" i="5"/>
  <c r="H82" i="5"/>
  <c r="H86" i="5"/>
  <c r="H88" i="5"/>
  <c r="H92" i="5"/>
  <c r="H98" i="5"/>
  <c r="H100" i="5"/>
  <c r="J36" i="5"/>
  <c r="J48" i="5"/>
  <c r="J52" i="5"/>
  <c r="J55" i="5"/>
  <c r="J57" i="5"/>
  <c r="J60" i="5"/>
  <c r="J64" i="5"/>
  <c r="J67" i="5"/>
  <c r="J69" i="5"/>
  <c r="J72" i="5"/>
  <c r="J79" i="5"/>
  <c r="J81" i="5"/>
  <c r="J84" i="5"/>
  <c r="J88" i="5"/>
  <c r="J91" i="5"/>
  <c r="J93" i="5"/>
  <c r="J95" i="5"/>
  <c r="J96" i="5"/>
  <c r="J103" i="5"/>
  <c r="L9" i="5"/>
  <c r="L16" i="5"/>
  <c r="L18" i="5"/>
  <c r="L21" i="5"/>
  <c r="L28" i="5"/>
  <c r="L33" i="5"/>
  <c r="L34" i="5"/>
  <c r="L40" i="5"/>
  <c r="L42" i="5"/>
  <c r="L45" i="5"/>
  <c r="L46" i="5"/>
  <c r="L49" i="5"/>
  <c r="L52" i="5"/>
  <c r="L54" i="5"/>
  <c r="L57" i="5"/>
  <c r="L58" i="5"/>
  <c r="L61" i="5"/>
  <c r="L64" i="5"/>
  <c r="L66" i="5"/>
  <c r="L69" i="5"/>
  <c r="L70" i="5"/>
  <c r="L76" i="5"/>
  <c r="L78" i="5"/>
  <c r="L81" i="5"/>
  <c r="L82" i="5"/>
  <c r="L88" i="5"/>
  <c r="L93" i="5"/>
  <c r="L94" i="5"/>
  <c r="L100" i="5"/>
  <c r="L101" i="5"/>
  <c r="N11" i="5"/>
  <c r="N17" i="5"/>
  <c r="N18" i="5"/>
  <c r="N21" i="5"/>
  <c r="N23" i="5"/>
  <c r="N29" i="5"/>
  <c r="N30" i="5"/>
  <c r="N31" i="5"/>
  <c r="N32" i="5"/>
  <c r="N33" i="5"/>
  <c r="N42" i="5"/>
  <c r="N43" i="5"/>
  <c r="N44" i="5"/>
  <c r="N45" i="5"/>
  <c r="N53" i="5"/>
  <c r="N54" i="5"/>
  <c r="N56" i="5"/>
  <c r="N57" i="5"/>
  <c r="N65" i="5"/>
  <c r="N66" i="5"/>
  <c r="N67" i="5"/>
  <c r="N68" i="5"/>
  <c r="N69" i="5"/>
  <c r="N77" i="5"/>
  <c r="N78" i="5"/>
  <c r="N80" i="5"/>
  <c r="N81" i="5"/>
  <c r="N89" i="5"/>
  <c r="N90" i="5"/>
  <c r="N91" i="5"/>
  <c r="N92" i="5"/>
  <c r="N93" i="5"/>
  <c r="N102" i="5"/>
  <c r="N103" i="5"/>
  <c r="P17" i="5"/>
  <c r="P19" i="5"/>
  <c r="P21" i="5"/>
  <c r="P28" i="5"/>
  <c r="P29" i="5"/>
  <c r="P30" i="5"/>
  <c r="P31" i="5"/>
  <c r="P32" i="5"/>
  <c r="P33" i="5"/>
  <c r="P40" i="5"/>
  <c r="P41" i="5"/>
  <c r="P42" i="5"/>
  <c r="P43" i="5"/>
  <c r="P45" i="5"/>
  <c r="P52" i="5"/>
  <c r="P54" i="5"/>
  <c r="P55" i="5"/>
  <c r="P57" i="5"/>
  <c r="P64" i="5"/>
  <c r="P65" i="5"/>
  <c r="P66" i="5"/>
  <c r="P67" i="5"/>
  <c r="P68" i="5"/>
  <c r="P69" i="5"/>
  <c r="P76" i="5"/>
  <c r="P78" i="5"/>
  <c r="P79" i="5"/>
  <c r="P80" i="5"/>
  <c r="P81" i="5"/>
  <c r="P88" i="5"/>
  <c r="P89" i="5"/>
  <c r="P90" i="5"/>
  <c r="P91" i="5"/>
  <c r="P92" i="5"/>
  <c r="P93" i="5"/>
  <c r="P100" i="5"/>
  <c r="P101" i="5"/>
  <c r="P102" i="5"/>
  <c r="R7" i="5"/>
  <c r="R14" i="5"/>
  <c r="R15" i="5"/>
  <c r="R19" i="5"/>
  <c r="R20" i="5"/>
  <c r="R26" i="5"/>
  <c r="R27" i="5"/>
  <c r="R31" i="5"/>
  <c r="R32" i="5"/>
  <c r="R33" i="5"/>
  <c r="R38" i="5"/>
  <c r="R39" i="5"/>
  <c r="R40" i="5"/>
  <c r="R43" i="5"/>
  <c r="R44" i="5"/>
  <c r="R45" i="5"/>
  <c r="R50" i="5"/>
  <c r="R55" i="5"/>
  <c r="R56" i="5"/>
  <c r="R57" i="5"/>
  <c r="R62" i="5"/>
  <c r="R63" i="5"/>
  <c r="R67" i="5"/>
  <c r="R68" i="5"/>
  <c r="R69" i="5"/>
  <c r="R74" i="5"/>
  <c r="R75" i="5"/>
  <c r="R79" i="5"/>
  <c r="R80" i="5"/>
  <c r="R81" i="5"/>
  <c r="R86" i="5"/>
  <c r="R87" i="5"/>
  <c r="R91" i="5"/>
  <c r="R92" i="5"/>
  <c r="R93" i="5"/>
  <c r="R98" i="5"/>
  <c r="R100" i="5"/>
  <c r="R103" i="5"/>
  <c r="T9" i="5"/>
  <c r="T13" i="5"/>
  <c r="T20" i="5"/>
  <c r="T21" i="5"/>
  <c r="T25" i="5"/>
  <c r="T29" i="5"/>
  <c r="T32" i="5"/>
  <c r="T33" i="5"/>
  <c r="T37" i="5"/>
  <c r="T38" i="5"/>
  <c r="T41" i="5"/>
  <c r="T44" i="5"/>
  <c r="T45" i="5"/>
  <c r="T46" i="5"/>
  <c r="T49" i="5"/>
  <c r="T50" i="5"/>
  <c r="T53" i="5"/>
  <c r="T56" i="5"/>
  <c r="T57" i="5"/>
  <c r="T61" i="5"/>
  <c r="T62" i="5"/>
  <c r="T65" i="5"/>
  <c r="T69" i="5"/>
  <c r="T74" i="5"/>
  <c r="T77" i="5"/>
  <c r="T80" i="5"/>
  <c r="T81" i="5"/>
  <c r="T85" i="5"/>
  <c r="T86" i="5"/>
  <c r="T89" i="5"/>
  <c r="T92" i="5"/>
  <c r="T93" i="5"/>
  <c r="T97" i="5"/>
  <c r="T98" i="5"/>
  <c r="T101" i="5"/>
  <c r="V11" i="5"/>
  <c r="V12" i="5"/>
  <c r="V15" i="5"/>
  <c r="V23" i="5"/>
  <c r="V24" i="5"/>
  <c r="V27" i="5"/>
  <c r="V32" i="5"/>
  <c r="V35" i="5"/>
  <c r="V36" i="5"/>
  <c r="V39" i="5"/>
  <c r="V44" i="5"/>
  <c r="V47" i="5"/>
  <c r="V48" i="5"/>
  <c r="V51" i="5"/>
  <c r="V56" i="5"/>
  <c r="V59" i="5"/>
  <c r="V63" i="5"/>
  <c r="V68" i="5"/>
  <c r="V71" i="5"/>
  <c r="V72" i="5"/>
  <c r="V75" i="5"/>
  <c r="V80" i="5"/>
  <c r="V83" i="5"/>
  <c r="V84" i="5"/>
  <c r="V87" i="5"/>
  <c r="V92" i="5"/>
  <c r="V95" i="5"/>
  <c r="V96" i="5"/>
  <c r="V99" i="5"/>
  <c r="X9" i="5"/>
  <c r="X11" i="5"/>
  <c r="X20" i="5"/>
  <c r="X23" i="5"/>
  <c r="X25" i="5"/>
  <c r="X26" i="5"/>
  <c r="X32" i="5"/>
  <c r="X33" i="5"/>
  <c r="X34" i="5"/>
  <c r="X35" i="5"/>
  <c r="X37" i="5"/>
  <c r="X38" i="5"/>
  <c r="X44" i="5"/>
  <c r="X46" i="5"/>
  <c r="X47" i="5"/>
  <c r="X49" i="5"/>
  <c r="X57" i="5"/>
  <c r="X58" i="5"/>
  <c r="X59" i="5"/>
  <c r="X61" i="5"/>
  <c r="X68" i="5"/>
  <c r="X69" i="5"/>
  <c r="X70" i="5"/>
  <c r="X71" i="5"/>
  <c r="X73" i="5"/>
  <c r="X74" i="5"/>
  <c r="X80" i="5"/>
  <c r="X81" i="5"/>
  <c r="X82" i="5"/>
  <c r="X83" i="5"/>
  <c r="X85" i="5"/>
  <c r="X86" i="5"/>
  <c r="X94" i="5"/>
  <c r="X95" i="5"/>
  <c r="X97" i="5"/>
  <c r="X98" i="5"/>
  <c r="Z15" i="5"/>
  <c r="Z19" i="5"/>
  <c r="Z20" i="5"/>
  <c r="Z23" i="5"/>
  <c r="Z27" i="5"/>
  <c r="Z31" i="5"/>
  <c r="Z32" i="5"/>
  <c r="Z34" i="5"/>
  <c r="Z35" i="5"/>
  <c r="Z39" i="5"/>
  <c r="Z40" i="5"/>
  <c r="Z44" i="5"/>
  <c r="Z47" i="5"/>
  <c r="Z51" i="5"/>
  <c r="Z52" i="5"/>
  <c r="Z55" i="5"/>
  <c r="Z56" i="5"/>
  <c r="Z59" i="5"/>
  <c r="Z63" i="5"/>
  <c r="Z64" i="5"/>
  <c r="Z67" i="5"/>
  <c r="Z68" i="5"/>
  <c r="Z70" i="5"/>
  <c r="Z71" i="5"/>
  <c r="Z75" i="5"/>
  <c r="Z79" i="5"/>
  <c r="Z82" i="5"/>
  <c r="Z83" i="5"/>
  <c r="Z87" i="5"/>
  <c r="Z88" i="5"/>
  <c r="Z91" i="5"/>
  <c r="Z92" i="5"/>
  <c r="Z94" i="5"/>
  <c r="Z95" i="5"/>
  <c r="Z99" i="5"/>
  <c r="Z100" i="5"/>
  <c r="Z103" i="5"/>
  <c r="AB9" i="5"/>
  <c r="AB16" i="5"/>
  <c r="AB20" i="5"/>
  <c r="AB21" i="5"/>
  <c r="AB28" i="5"/>
  <c r="AB30" i="5"/>
  <c r="AB32" i="5"/>
  <c r="AB33" i="5"/>
  <c r="AB40" i="5"/>
  <c r="AB41" i="5"/>
  <c r="AB42" i="5"/>
  <c r="AB44" i="5"/>
  <c r="AB45" i="5"/>
  <c r="AB52" i="5"/>
  <c r="AB53" i="5"/>
  <c r="AB54" i="5"/>
  <c r="AB56" i="5"/>
  <c r="AB57" i="5"/>
  <c r="AB64" i="5"/>
  <c r="AB65" i="5"/>
  <c r="AB66" i="5"/>
  <c r="AB68" i="5"/>
  <c r="AB69" i="5"/>
  <c r="AB76" i="5"/>
  <c r="AB77" i="5"/>
  <c r="AB78" i="5"/>
  <c r="AB80" i="5"/>
  <c r="AB81" i="5"/>
  <c r="AB88" i="5"/>
  <c r="AB89" i="5"/>
  <c r="AB90" i="5"/>
  <c r="AB92" i="5"/>
  <c r="AB93" i="5"/>
  <c r="AB100" i="5"/>
  <c r="AB101" i="5"/>
  <c r="AB102" i="5"/>
  <c r="AD8" i="5"/>
  <c r="AD15" i="5"/>
  <c r="AD17" i="5"/>
  <c r="AD19" i="5"/>
  <c r="AD27" i="5"/>
  <c r="AD28" i="5"/>
  <c r="AD29" i="5"/>
  <c r="AD31" i="5"/>
  <c r="AD32" i="5"/>
  <c r="AD41" i="5"/>
  <c r="AD42" i="5"/>
  <c r="AD43" i="5"/>
  <c r="AD51" i="5"/>
  <c r="AD52" i="5"/>
  <c r="AD53" i="5"/>
  <c r="AD54" i="5"/>
  <c r="AD55" i="5"/>
  <c r="AD56" i="5"/>
  <c r="AD63" i="5"/>
  <c r="AD65" i="5"/>
  <c r="AD67" i="5"/>
  <c r="AD77" i="5"/>
  <c r="AD79" i="5"/>
  <c r="AD87" i="5"/>
  <c r="AD88" i="5"/>
  <c r="AD89" i="5"/>
  <c r="AD90" i="5"/>
  <c r="AD91" i="5"/>
  <c r="AD92" i="5"/>
  <c r="AD99" i="5"/>
  <c r="AD100" i="5"/>
  <c r="AD101" i="5"/>
  <c r="AD102" i="5"/>
  <c r="AD103" i="5"/>
  <c r="AF17" i="5"/>
  <c r="AF18" i="5"/>
  <c r="AF19" i="5"/>
  <c r="AF25" i="5"/>
  <c r="AF29" i="5"/>
  <c r="AF30" i="5"/>
  <c r="AF31" i="5"/>
  <c r="AF37" i="5"/>
  <c r="AF38" i="5"/>
  <c r="AF41" i="5"/>
  <c r="AF42" i="5"/>
  <c r="AF43" i="5"/>
  <c r="AF49" i="5"/>
  <c r="AF50" i="5"/>
  <c r="AF53" i="5"/>
  <c r="AF55" i="5"/>
  <c r="AF61" i="5"/>
  <c r="AF62" i="5"/>
  <c r="AF65" i="5"/>
  <c r="AF66" i="5"/>
  <c r="AF67" i="5"/>
  <c r="AF73" i="5"/>
  <c r="AF74" i="5"/>
  <c r="AF77" i="5"/>
  <c r="AF78" i="5"/>
  <c r="AF79" i="5"/>
  <c r="AF85" i="5"/>
  <c r="AF86" i="5"/>
  <c r="AF89" i="5"/>
  <c r="AF90" i="5"/>
  <c r="AF91" i="5"/>
  <c r="AF97" i="5"/>
  <c r="AF98" i="5"/>
  <c r="AF101" i="5"/>
  <c r="AF102" i="5"/>
  <c r="AF103" i="5"/>
  <c r="AH11" i="5"/>
  <c r="AH19" i="5"/>
  <c r="AH23" i="5"/>
  <c r="AH24" i="5"/>
  <c r="AH30" i="5"/>
  <c r="AH31" i="5"/>
  <c r="AH35" i="5"/>
  <c r="AH36" i="5"/>
  <c r="AH39" i="5"/>
  <c r="AH42" i="5"/>
  <c r="AH43" i="5"/>
  <c r="AH47" i="5"/>
  <c r="AH48" i="5"/>
  <c r="AH51" i="5"/>
  <c r="AH54" i="5"/>
  <c r="AH55" i="5"/>
  <c r="AH56" i="5"/>
  <c r="AH59" i="5"/>
  <c r="AH60" i="5"/>
  <c r="AH63" i="5"/>
  <c r="AH66" i="5"/>
  <c r="AH67" i="5"/>
  <c r="AH68" i="5"/>
  <c r="AH71" i="5"/>
  <c r="AH72" i="5"/>
  <c r="AH75" i="5"/>
  <c r="AH78" i="5"/>
  <c r="AH79" i="5"/>
  <c r="AH83" i="5"/>
  <c r="AH84" i="5"/>
  <c r="AH87" i="5"/>
  <c r="AH90" i="5"/>
  <c r="AH91" i="5"/>
  <c r="AH92" i="5"/>
  <c r="AH95" i="5"/>
  <c r="AH96" i="5"/>
  <c r="AH99" i="5"/>
  <c r="AH102" i="5"/>
  <c r="AH103" i="5"/>
  <c r="AJ9" i="5"/>
  <c r="AJ17" i="5"/>
  <c r="AJ19" i="5"/>
  <c r="AJ20" i="5"/>
  <c r="AJ21" i="5"/>
  <c r="AJ22" i="5"/>
  <c r="AJ25" i="5"/>
  <c r="AJ31" i="5"/>
  <c r="AJ32" i="5"/>
  <c r="AJ33" i="5"/>
  <c r="AJ34" i="5"/>
  <c r="AJ36" i="5"/>
  <c r="AJ37" i="5"/>
  <c r="AJ41" i="5"/>
  <c r="AJ42" i="5"/>
  <c r="AJ43" i="5"/>
  <c r="AJ44" i="5"/>
  <c r="AJ45" i="5"/>
  <c r="AJ46" i="5"/>
  <c r="AJ49" i="5"/>
  <c r="AJ53" i="5"/>
  <c r="AJ55" i="5"/>
  <c r="AJ56" i="5"/>
  <c r="AJ57" i="5"/>
  <c r="AJ58" i="5"/>
  <c r="AJ61" i="5"/>
  <c r="AJ65" i="5"/>
  <c r="AJ66" i="5"/>
  <c r="AJ67" i="5"/>
  <c r="AJ68" i="5"/>
  <c r="AJ69" i="5"/>
  <c r="AJ70" i="5"/>
  <c r="AJ73" i="5"/>
  <c r="AJ77" i="5"/>
  <c r="AJ79" i="5"/>
  <c r="AJ80" i="5"/>
  <c r="AJ81" i="5"/>
  <c r="AJ82" i="5"/>
  <c r="AJ85" i="5"/>
  <c r="AJ89" i="5"/>
  <c r="AJ91" i="5"/>
  <c r="AJ92" i="5"/>
  <c r="AJ93" i="5"/>
  <c r="AJ94" i="5"/>
  <c r="AJ97" i="5"/>
  <c r="AJ101" i="5"/>
  <c r="AJ103" i="5"/>
  <c r="BL7" i="5"/>
  <c r="BL8" i="5"/>
  <c r="BL9" i="5"/>
  <c r="BL10" i="5"/>
  <c r="BL11" i="5"/>
  <c r="BL12" i="5"/>
  <c r="BL13" i="5"/>
  <c r="BL15" i="5"/>
  <c r="BL17" i="5"/>
  <c r="BL18" i="5"/>
  <c r="BL19" i="5"/>
  <c r="BL20" i="5"/>
  <c r="BL21" i="5"/>
  <c r="BL22" i="5"/>
  <c r="BL23" i="5"/>
  <c r="BL24" i="5"/>
  <c r="BL25" i="5"/>
  <c r="BL27" i="5"/>
  <c r="BL28" i="5"/>
  <c r="BL29" i="5"/>
  <c r="BL30" i="5"/>
  <c r="BL31" i="5"/>
  <c r="BL32" i="5"/>
  <c r="BL35" i="5"/>
  <c r="BL36" i="5"/>
  <c r="BL37" i="5"/>
  <c r="BL38" i="5"/>
  <c r="BL39" i="5"/>
  <c r="BL40" i="5"/>
  <c r="BL41" i="5"/>
  <c r="BL42" i="5"/>
  <c r="BL43" i="5"/>
  <c r="BL44" i="5"/>
  <c r="BL45" i="5"/>
  <c r="BL47" i="5"/>
  <c r="BL48" i="5"/>
  <c r="BL49" i="5"/>
  <c r="BL50" i="5"/>
  <c r="BL51" i="5"/>
  <c r="BL53" i="5"/>
  <c r="BL54" i="5"/>
  <c r="BL55" i="5"/>
  <c r="BL56" i="5"/>
  <c r="BL57" i="5"/>
  <c r="BL58" i="5"/>
  <c r="BL59" i="5"/>
  <c r="BL60" i="5"/>
  <c r="BL61" i="5"/>
  <c r="BL63" i="5"/>
  <c r="BL64" i="5"/>
  <c r="BL65" i="5"/>
  <c r="BL66" i="5"/>
  <c r="BL67" i="5"/>
  <c r="BL68" i="5"/>
  <c r="BL69" i="5"/>
  <c r="BL71" i="5"/>
  <c r="BL72" i="5"/>
  <c r="BL73" i="5"/>
  <c r="BL74" i="5"/>
  <c r="BL75" i="5"/>
  <c r="BL76" i="5"/>
  <c r="BL77" i="5"/>
  <c r="BL78" i="5"/>
  <c r="BL79" i="5"/>
  <c r="BL80" i="5"/>
  <c r="BL81" i="5"/>
  <c r="BL82" i="5"/>
  <c r="BL83" i="5"/>
  <c r="BL84" i="5"/>
  <c r="BL87" i="5"/>
  <c r="BL88" i="5"/>
  <c r="BL89" i="5"/>
  <c r="BL90" i="5"/>
  <c r="BL91" i="5"/>
  <c r="BL92" i="5"/>
  <c r="BL93" i="5"/>
  <c r="BL94" i="5"/>
  <c r="BL95" i="5"/>
  <c r="BL96" i="5"/>
  <c r="BL97" i="5"/>
  <c r="BL98" i="5"/>
  <c r="BL99" i="5"/>
  <c r="BL100" i="5"/>
  <c r="BL101" i="5"/>
  <c r="BL102" i="5"/>
  <c r="BL103" i="5"/>
  <c r="BJ7" i="5"/>
  <c r="BJ9" i="5"/>
  <c r="BJ10" i="5"/>
  <c r="BJ11" i="5"/>
  <c r="BJ12" i="5"/>
  <c r="BJ13" i="5"/>
  <c r="BJ14" i="5"/>
  <c r="BJ15" i="5"/>
  <c r="BJ16" i="5"/>
  <c r="BJ17" i="5"/>
  <c r="BJ18" i="5"/>
  <c r="BJ19" i="5"/>
  <c r="BJ20" i="5"/>
  <c r="BJ21" i="5"/>
  <c r="BJ23" i="5"/>
  <c r="BJ24" i="5"/>
  <c r="BJ25" i="5"/>
  <c r="BJ26" i="5"/>
  <c r="BJ27" i="5"/>
  <c r="BJ28" i="5"/>
  <c r="BJ29" i="5"/>
  <c r="BJ30" i="5"/>
  <c r="BJ31" i="5"/>
  <c r="BJ32" i="5"/>
  <c r="BJ33" i="5"/>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BJ63" i="5"/>
  <c r="BJ64" i="5"/>
  <c r="BJ65" i="5"/>
  <c r="BJ66" i="5"/>
  <c r="BJ67" i="5"/>
  <c r="BJ68" i="5"/>
  <c r="BJ69" i="5"/>
  <c r="BJ70" i="5"/>
  <c r="BJ71" i="5"/>
  <c r="BJ73" i="5"/>
  <c r="BJ74" i="5"/>
  <c r="BJ75" i="5"/>
  <c r="BJ76" i="5"/>
  <c r="BJ77" i="5"/>
  <c r="BJ78" i="5"/>
  <c r="BJ79" i="5"/>
  <c r="BJ80" i="5"/>
  <c r="BJ81" i="5"/>
  <c r="BJ82" i="5"/>
  <c r="BJ83" i="5"/>
  <c r="BJ84" i="5"/>
  <c r="BJ85" i="5"/>
  <c r="BJ86" i="5"/>
  <c r="BJ87" i="5"/>
  <c r="BJ88" i="5"/>
  <c r="BJ89" i="5"/>
  <c r="BJ90" i="5"/>
  <c r="BJ91" i="5"/>
  <c r="BJ92" i="5"/>
  <c r="BJ93" i="5"/>
  <c r="BJ94" i="5"/>
  <c r="BJ95" i="5"/>
  <c r="BJ96" i="5"/>
  <c r="BJ97" i="5"/>
  <c r="BJ98" i="5"/>
  <c r="BJ99" i="5"/>
  <c r="BJ100" i="5"/>
  <c r="BJ101" i="5"/>
  <c r="BJ102" i="5"/>
  <c r="BJ103" i="5"/>
  <c r="AL12" i="5"/>
  <c r="AL15" i="5"/>
  <c r="AL16" i="5"/>
  <c r="AL19" i="5"/>
  <c r="AL20" i="5"/>
  <c r="AL24" i="5"/>
  <c r="AL27" i="5"/>
  <c r="AL28" i="5"/>
  <c r="AL30" i="5"/>
  <c r="AL31" i="5"/>
  <c r="AL32" i="5"/>
  <c r="AL33" i="5"/>
  <c r="AL36" i="5"/>
  <c r="AL37" i="5"/>
  <c r="AL39" i="5"/>
  <c r="AL40" i="5"/>
  <c r="AL41" i="5"/>
  <c r="AL42" i="5"/>
  <c r="AL43" i="5"/>
  <c r="AL44" i="5"/>
  <c r="AL45" i="5"/>
  <c r="AL48" i="5"/>
  <c r="AL51" i="5"/>
  <c r="AL52" i="5"/>
  <c r="AL55" i="5"/>
  <c r="AL56" i="5"/>
  <c r="AL57" i="5"/>
  <c r="AL58" i="5"/>
  <c r="AL62" i="5"/>
  <c r="AL63" i="5"/>
  <c r="AL64" i="5"/>
  <c r="AL65" i="5"/>
  <c r="AL66" i="5"/>
  <c r="AL67" i="5"/>
  <c r="AL68" i="5"/>
  <c r="AL72" i="5"/>
  <c r="AL73" i="5"/>
  <c r="AL76" i="5"/>
  <c r="AL79" i="5"/>
  <c r="AL80" i="5"/>
  <c r="AL81" i="5"/>
  <c r="AL84" i="5"/>
  <c r="AL85" i="5"/>
  <c r="AL87" i="5"/>
  <c r="AL88" i="5"/>
  <c r="AL89" i="5"/>
  <c r="AL90" i="5"/>
  <c r="AL91" i="5"/>
  <c r="AL92" i="5"/>
  <c r="AL93" i="5"/>
  <c r="AL96" i="5"/>
  <c r="AL97" i="5"/>
  <c r="AL99" i="5"/>
  <c r="AL100" i="5"/>
  <c r="AL101" i="5"/>
  <c r="AL103" i="5"/>
  <c r="AN9" i="5"/>
  <c r="AN10" i="5"/>
  <c r="AN11" i="5"/>
  <c r="AN16" i="5"/>
  <c r="AN17" i="5"/>
  <c r="AN21" i="5"/>
  <c r="AN22" i="5"/>
  <c r="AN23" i="5"/>
  <c r="AN25" i="5"/>
  <c r="AN26" i="5"/>
  <c r="AN28" i="5"/>
  <c r="AN29" i="5"/>
  <c r="AN31" i="5"/>
  <c r="AN32" i="5"/>
  <c r="AN33" i="5"/>
  <c r="AN34" i="5"/>
  <c r="AN35" i="5"/>
  <c r="AN37" i="5"/>
  <c r="AN38" i="5"/>
  <c r="AN39" i="5"/>
  <c r="AN40" i="5"/>
  <c r="AN41" i="5"/>
  <c r="AN42" i="5"/>
  <c r="AN43" i="5"/>
  <c r="AN44" i="5"/>
  <c r="AN45" i="5"/>
  <c r="AN46" i="5"/>
  <c r="AN49" i="5"/>
  <c r="AN50" i="5"/>
  <c r="AN52" i="5"/>
  <c r="AN53" i="5"/>
  <c r="AN54" i="5"/>
  <c r="AN56" i="5"/>
  <c r="AN57" i="5"/>
  <c r="AN59" i="5"/>
  <c r="AN61" i="5"/>
  <c r="AN62" i="5"/>
  <c r="AN64" i="5"/>
  <c r="AN65" i="5"/>
  <c r="AN67" i="5"/>
  <c r="AN68" i="5"/>
  <c r="AN69" i="5"/>
  <c r="AN70" i="5"/>
  <c r="AN71" i="5"/>
  <c r="AN74" i="5"/>
  <c r="AN75" i="5"/>
  <c r="AN77" i="5"/>
  <c r="AN78" i="5"/>
  <c r="AN79" i="5"/>
  <c r="AN80" i="5"/>
  <c r="AN81" i="5"/>
  <c r="AN82" i="5"/>
  <c r="AN83" i="5"/>
  <c r="AN85" i="5"/>
  <c r="AN86" i="5"/>
  <c r="AN87" i="5"/>
  <c r="AN88" i="5"/>
  <c r="AN89" i="5"/>
  <c r="AN90" i="5"/>
  <c r="AN93" i="5"/>
  <c r="AN94" i="5"/>
  <c r="AN95" i="5"/>
  <c r="AN96" i="5"/>
  <c r="AN97" i="5"/>
  <c r="AN98" i="5"/>
  <c r="AN100" i="5"/>
  <c r="AN101" i="5"/>
  <c r="BL6" i="5"/>
  <c r="AJ6" i="5"/>
  <c r="AD6" i="5"/>
  <c r="P6" i="5"/>
  <c r="L6" i="5"/>
  <c r="D6" i="5"/>
  <c r="BJ5" i="5"/>
  <c r="BL5" i="5"/>
  <c r="AF5" i="5"/>
  <c r="F5" i="5"/>
  <c r="O6" i="3"/>
  <c r="AP8" i="5" s="1"/>
  <c r="Q6" i="3"/>
  <c r="AP9" i="5" s="1"/>
  <c r="S6" i="3"/>
  <c r="U6" i="3"/>
  <c r="AP11" i="5" s="1"/>
  <c r="W6" i="3"/>
  <c r="AP12" i="5" s="1"/>
  <c r="Y6" i="3"/>
  <c r="AP13" i="5" s="1"/>
  <c r="AA6" i="3"/>
  <c r="AP14" i="5" s="1"/>
  <c r="AC6" i="3"/>
  <c r="AE6" i="3"/>
  <c r="AG6" i="3"/>
  <c r="AI6" i="3"/>
  <c r="AK6" i="3"/>
  <c r="AP19" i="5" s="1"/>
  <c r="AM6" i="3"/>
  <c r="AO6" i="3"/>
  <c r="AP21" i="5" s="1"/>
  <c r="AQ6" i="3"/>
  <c r="AS6" i="3"/>
  <c r="AU6" i="3"/>
  <c r="AP24" i="5" s="1"/>
  <c r="AW6" i="3"/>
  <c r="AP25" i="5" s="1"/>
  <c r="AY6" i="3"/>
  <c r="BA6" i="3"/>
  <c r="BC6" i="3"/>
  <c r="BE6" i="3"/>
  <c r="BG6" i="3"/>
  <c r="BI6" i="3"/>
  <c r="AP31" i="5" s="1"/>
  <c r="BK6" i="3"/>
  <c r="BM6" i="3"/>
  <c r="AP33" i="5" s="1"/>
  <c r="BO6" i="3"/>
  <c r="AP34" i="5" s="1"/>
  <c r="BQ6" i="3"/>
  <c r="AP35" i="5" s="1"/>
  <c r="BS6" i="3"/>
  <c r="AP36" i="5" s="1"/>
  <c r="BU6" i="3"/>
  <c r="AP37" i="5" s="1"/>
  <c r="BW6" i="3"/>
  <c r="AP38" i="5" s="1"/>
  <c r="BY6" i="3"/>
  <c r="CA6" i="3"/>
  <c r="CC6" i="3"/>
  <c r="CE6" i="3"/>
  <c r="AP42" i="5" s="1"/>
  <c r="CG6" i="3"/>
  <c r="AP43" i="5" s="1"/>
  <c r="CI6" i="3"/>
  <c r="AP44" i="5" s="1"/>
  <c r="CK6" i="3"/>
  <c r="CM6" i="3"/>
  <c r="CO6" i="3"/>
  <c r="AP47" i="5" s="1"/>
  <c r="CQ6" i="3"/>
  <c r="CS6" i="3"/>
  <c r="CU6" i="3"/>
  <c r="AP50" i="5" s="1"/>
  <c r="CW6" i="3"/>
  <c r="CY6" i="3"/>
  <c r="DA6" i="3"/>
  <c r="DC6" i="3"/>
  <c r="DE6" i="3"/>
  <c r="AP55" i="5" s="1"/>
  <c r="DG6" i="3"/>
  <c r="AP56" i="5" s="1"/>
  <c r="DI6" i="3"/>
  <c r="AP57" i="5" s="1"/>
  <c r="DK6" i="3"/>
  <c r="AP58" i="5" s="1"/>
  <c r="DM6" i="3"/>
  <c r="DO6" i="3"/>
  <c r="AP60" i="5" s="1"/>
  <c r="DQ6" i="3"/>
  <c r="AP61" i="5" s="1"/>
  <c r="DS6" i="3"/>
  <c r="DU6" i="3"/>
  <c r="DW6" i="3"/>
  <c r="DY6" i="3"/>
  <c r="EA6" i="3"/>
  <c r="EC6" i="3"/>
  <c r="AP67" i="5" s="1"/>
  <c r="EE6" i="3"/>
  <c r="AP68" i="5" s="1"/>
  <c r="EG6" i="3"/>
  <c r="AP69" i="5" s="1"/>
  <c r="EI6" i="3"/>
  <c r="AP70" i="5" s="1"/>
  <c r="EK6" i="3"/>
  <c r="EM6" i="3"/>
  <c r="AP72" i="5" s="1"/>
  <c r="EO6" i="3"/>
  <c r="AP73" i="5" s="1"/>
  <c r="EQ6" i="3"/>
  <c r="AP74" i="5" s="1"/>
  <c r="ES6" i="3"/>
  <c r="EU6" i="3"/>
  <c r="EW6" i="3"/>
  <c r="AP77" i="5" s="1"/>
  <c r="EY6" i="3"/>
  <c r="FA6" i="3"/>
  <c r="AP79" i="5" s="1"/>
  <c r="FC6" i="3"/>
  <c r="AP80" i="5" s="1"/>
  <c r="FE6" i="3"/>
  <c r="AP81" i="5" s="1"/>
  <c r="FG6" i="3"/>
  <c r="AP82" i="5" s="1"/>
  <c r="FI6" i="3"/>
  <c r="FK6" i="3"/>
  <c r="FM6" i="3"/>
  <c r="FO6" i="3"/>
  <c r="AP86" i="5" s="1"/>
  <c r="FQ6" i="3"/>
  <c r="FS6" i="3"/>
  <c r="FU6" i="3"/>
  <c r="AP89" i="5" s="1"/>
  <c r="FW6" i="3"/>
  <c r="AP90" i="5" s="1"/>
  <c r="FY6" i="3"/>
  <c r="AP91" i="5" s="1"/>
  <c r="GA6" i="3"/>
  <c r="GC6" i="3"/>
  <c r="AP93" i="5" s="1"/>
  <c r="GE6" i="3"/>
  <c r="AP94" i="5" s="1"/>
  <c r="GG6" i="3"/>
  <c r="AP95" i="5" s="1"/>
  <c r="GI6" i="3"/>
  <c r="AP96" i="5" s="1"/>
  <c r="GK6" i="3"/>
  <c r="GM6" i="3"/>
  <c r="GO6" i="3"/>
  <c r="GQ6" i="3"/>
  <c r="GS6" i="3"/>
  <c r="AP101" i="5" s="1"/>
  <c r="GU6" i="3"/>
  <c r="AP102" i="5" s="1"/>
  <c r="GW6" i="3"/>
  <c r="O7" i="3"/>
  <c r="AR8" i="5" s="1"/>
  <c r="Q7" i="3"/>
  <c r="AR9" i="5" s="1"/>
  <c r="S7" i="3"/>
  <c r="U7" i="3"/>
  <c r="AR11" i="5" s="1"/>
  <c r="W7" i="3"/>
  <c r="AR12" i="5" s="1"/>
  <c r="Y7" i="3"/>
  <c r="AR13" i="5" s="1"/>
  <c r="AA7" i="3"/>
  <c r="AR14" i="5" s="1"/>
  <c r="AC7" i="3"/>
  <c r="AE7" i="3"/>
  <c r="AG7" i="3"/>
  <c r="AI7" i="3"/>
  <c r="AK7" i="3"/>
  <c r="AR19" i="5" s="1"/>
  <c r="AM7" i="3"/>
  <c r="AR20" i="5" s="1"/>
  <c r="AO7" i="3"/>
  <c r="AR21" i="5" s="1"/>
  <c r="AQ7" i="3"/>
  <c r="AR22" i="5" s="1"/>
  <c r="AS7" i="3"/>
  <c r="AR23" i="5" s="1"/>
  <c r="AU7" i="3"/>
  <c r="AR24" i="5" s="1"/>
  <c r="AW7" i="3"/>
  <c r="AR25" i="5" s="1"/>
  <c r="AY7" i="3"/>
  <c r="AR26" i="5" s="1"/>
  <c r="BA7" i="3"/>
  <c r="BC7" i="3"/>
  <c r="BE7" i="3"/>
  <c r="BG7" i="3"/>
  <c r="BI7" i="3"/>
  <c r="AR31" i="5" s="1"/>
  <c r="BK7" i="3"/>
  <c r="AR32" i="5" s="1"/>
  <c r="BM7" i="3"/>
  <c r="AR33" i="5" s="1"/>
  <c r="BO7" i="3"/>
  <c r="AR34" i="5" s="1"/>
  <c r="BQ7" i="3"/>
  <c r="AR35" i="5" s="1"/>
  <c r="BS7" i="3"/>
  <c r="AR36" i="5" s="1"/>
  <c r="BU7" i="3"/>
  <c r="AR37" i="5" s="1"/>
  <c r="BW7" i="3"/>
  <c r="AR38" i="5" s="1"/>
  <c r="BY7" i="3"/>
  <c r="CA7" i="3"/>
  <c r="CC7" i="3"/>
  <c r="CE7" i="3"/>
  <c r="CG7" i="3"/>
  <c r="AR43" i="5" s="1"/>
  <c r="CI7" i="3"/>
  <c r="AR44" i="5" s="1"/>
  <c r="CK7" i="3"/>
  <c r="AR45" i="5" s="1"/>
  <c r="CM7" i="3"/>
  <c r="AR46" i="5" s="1"/>
  <c r="CO7" i="3"/>
  <c r="AR47" i="5" s="1"/>
  <c r="CQ7" i="3"/>
  <c r="AR48" i="5" s="1"/>
  <c r="CS7" i="3"/>
  <c r="AR49" i="5" s="1"/>
  <c r="CU7" i="3"/>
  <c r="AR50" i="5" s="1"/>
  <c r="CW7" i="3"/>
  <c r="CY7" i="3"/>
  <c r="DA7" i="3"/>
  <c r="AR53" i="5" s="1"/>
  <c r="DC7" i="3"/>
  <c r="AR54" i="5" s="1"/>
  <c r="DE7" i="3"/>
  <c r="AR55" i="5" s="1"/>
  <c r="DG7" i="3"/>
  <c r="AR56" i="5" s="1"/>
  <c r="DI7" i="3"/>
  <c r="AR57" i="5" s="1"/>
  <c r="DK7" i="3"/>
  <c r="AR58" i="5" s="1"/>
  <c r="DM7" i="3"/>
  <c r="AR59" i="5" s="1"/>
  <c r="DO7" i="3"/>
  <c r="AR60" i="5" s="1"/>
  <c r="DQ7" i="3"/>
  <c r="AR61" i="5" s="1"/>
  <c r="DS7" i="3"/>
  <c r="AR62" i="5" s="1"/>
  <c r="DU7" i="3"/>
  <c r="DW7" i="3"/>
  <c r="DY7" i="3"/>
  <c r="EA7" i="3"/>
  <c r="EC7" i="3"/>
  <c r="AR67" i="5" s="1"/>
  <c r="EE7" i="3"/>
  <c r="AR68" i="5" s="1"/>
  <c r="EG7" i="3"/>
  <c r="AR69" i="5" s="1"/>
  <c r="EI7" i="3"/>
  <c r="AR70" i="5" s="1"/>
  <c r="EK7" i="3"/>
  <c r="AR71" i="5" s="1"/>
  <c r="EM7" i="3"/>
  <c r="AR72" i="5" s="1"/>
  <c r="EO7" i="3"/>
  <c r="AR73" i="5" s="1"/>
  <c r="EQ7" i="3"/>
  <c r="AR74" i="5" s="1"/>
  <c r="ES7" i="3"/>
  <c r="EU7" i="3"/>
  <c r="EW7" i="3"/>
  <c r="AR77" i="5" s="1"/>
  <c r="EY7" i="3"/>
  <c r="FA7" i="3"/>
  <c r="AR79" i="5" s="1"/>
  <c r="FC7" i="3"/>
  <c r="AR80" i="5" s="1"/>
  <c r="FE7" i="3"/>
  <c r="AR81" i="5" s="1"/>
  <c r="FG7" i="3"/>
  <c r="AR82" i="5" s="1"/>
  <c r="FI7" i="3"/>
  <c r="AR83" i="5" s="1"/>
  <c r="FK7" i="3"/>
  <c r="AR84" i="5" s="1"/>
  <c r="FM7" i="3"/>
  <c r="AR85" i="5" s="1"/>
  <c r="FO7" i="3"/>
  <c r="AR86" i="5" s="1"/>
  <c r="FQ7" i="3"/>
  <c r="FS7" i="3"/>
  <c r="AR88" i="5" s="1"/>
  <c r="FU7" i="3"/>
  <c r="FW7" i="3"/>
  <c r="FY7" i="3"/>
  <c r="AR91" i="5" s="1"/>
  <c r="GA7" i="3"/>
  <c r="AR92" i="5" s="1"/>
  <c r="GC7" i="3"/>
  <c r="AR93" i="5" s="1"/>
  <c r="GE7" i="3"/>
  <c r="AR94" i="5" s="1"/>
  <c r="GG7" i="3"/>
  <c r="AR95" i="5" s="1"/>
  <c r="GI7" i="3"/>
  <c r="AR96" i="5" s="1"/>
  <c r="GK7" i="3"/>
  <c r="AR97" i="5" s="1"/>
  <c r="GM7" i="3"/>
  <c r="AR98" i="5" s="1"/>
  <c r="GO7" i="3"/>
  <c r="GQ7" i="3"/>
  <c r="AR100" i="5" s="1"/>
  <c r="GS7" i="3"/>
  <c r="GU7" i="3"/>
  <c r="GW7" i="3"/>
  <c r="O8" i="3"/>
  <c r="AT8" i="5" s="1"/>
  <c r="Q8" i="3"/>
  <c r="AT9" i="5" s="1"/>
  <c r="S8" i="3"/>
  <c r="U8" i="3"/>
  <c r="AT11" i="5" s="1"/>
  <c r="W8" i="3"/>
  <c r="AT12" i="5" s="1"/>
  <c r="Y8" i="3"/>
  <c r="AT13" i="5" s="1"/>
  <c r="AA8" i="3"/>
  <c r="AT14" i="5" s="1"/>
  <c r="AC8" i="3"/>
  <c r="AE8" i="3"/>
  <c r="AG8" i="3"/>
  <c r="AI8" i="3"/>
  <c r="AT18" i="5" s="1"/>
  <c r="AK8" i="3"/>
  <c r="AT19" i="5" s="1"/>
  <c r="AM8" i="3"/>
  <c r="AT20" i="5" s="1"/>
  <c r="AO8" i="3"/>
  <c r="AT21" i="5" s="1"/>
  <c r="AQ8" i="3"/>
  <c r="AT22" i="5" s="1"/>
  <c r="AS8" i="3"/>
  <c r="AT23" i="5" s="1"/>
  <c r="AU8" i="3"/>
  <c r="AT24" i="5" s="1"/>
  <c r="AW8" i="3"/>
  <c r="AT25" i="5" s="1"/>
  <c r="AY8" i="3"/>
  <c r="AT26" i="5" s="1"/>
  <c r="BA8" i="3"/>
  <c r="BC8" i="3"/>
  <c r="BE8" i="3"/>
  <c r="BG8" i="3"/>
  <c r="BI8" i="3"/>
  <c r="AT31" i="5" s="1"/>
  <c r="BK8" i="3"/>
  <c r="AT32" i="5" s="1"/>
  <c r="BM8" i="3"/>
  <c r="AT33" i="5" s="1"/>
  <c r="BO8" i="3"/>
  <c r="AT34" i="5" s="1"/>
  <c r="BQ8" i="3"/>
  <c r="AT35" i="5" s="1"/>
  <c r="BS8" i="3"/>
  <c r="AT36" i="5" s="1"/>
  <c r="BU8" i="3"/>
  <c r="AT37" i="5" s="1"/>
  <c r="BW8" i="3"/>
  <c r="AT38" i="5" s="1"/>
  <c r="BY8" i="3"/>
  <c r="CA8" i="3"/>
  <c r="CC8" i="3"/>
  <c r="CE8" i="3"/>
  <c r="CG8" i="3"/>
  <c r="AT43" i="5" s="1"/>
  <c r="CI8" i="3"/>
  <c r="AT44" i="5" s="1"/>
  <c r="CK8" i="3"/>
  <c r="AT45" i="5" s="1"/>
  <c r="CM8" i="3"/>
  <c r="AT46" i="5" s="1"/>
  <c r="CO8" i="3"/>
  <c r="AT47" i="5" s="1"/>
  <c r="CQ8" i="3"/>
  <c r="AT48" i="5" s="1"/>
  <c r="CS8" i="3"/>
  <c r="AT49" i="5" s="1"/>
  <c r="CU8" i="3"/>
  <c r="AT50" i="5" s="1"/>
  <c r="CW8" i="3"/>
  <c r="CY8" i="3"/>
  <c r="DA8" i="3"/>
  <c r="DC8" i="3"/>
  <c r="AT54" i="5" s="1"/>
  <c r="DE8" i="3"/>
  <c r="AT55" i="5" s="1"/>
  <c r="DG8" i="3"/>
  <c r="AT56" i="5" s="1"/>
  <c r="DI8" i="3"/>
  <c r="AT57" i="5" s="1"/>
  <c r="DK8" i="3"/>
  <c r="AT58" i="5" s="1"/>
  <c r="DM8" i="3"/>
  <c r="AT59" i="5" s="1"/>
  <c r="DO8" i="3"/>
  <c r="AT60" i="5" s="1"/>
  <c r="DQ8" i="3"/>
  <c r="AT61" i="5" s="1"/>
  <c r="DS8" i="3"/>
  <c r="AT62" i="5" s="1"/>
  <c r="DU8" i="3"/>
  <c r="DW8" i="3"/>
  <c r="DY8" i="3"/>
  <c r="EA8" i="3"/>
  <c r="EC8" i="3"/>
  <c r="AT67" i="5" s="1"/>
  <c r="EE8" i="3"/>
  <c r="AT68" i="5" s="1"/>
  <c r="EG8" i="3"/>
  <c r="AT69" i="5" s="1"/>
  <c r="EI8" i="3"/>
  <c r="AT70" i="5" s="1"/>
  <c r="EK8" i="3"/>
  <c r="AT71" i="5" s="1"/>
  <c r="EM8" i="3"/>
  <c r="AT72" i="5" s="1"/>
  <c r="EO8" i="3"/>
  <c r="AT73" i="5" s="1"/>
  <c r="EQ8" i="3"/>
  <c r="AT74" i="5" s="1"/>
  <c r="ES8" i="3"/>
  <c r="EU8" i="3"/>
  <c r="AT76" i="5" s="1"/>
  <c r="EW8" i="3"/>
  <c r="EY8" i="3"/>
  <c r="FA8" i="3"/>
  <c r="AT79" i="5" s="1"/>
  <c r="FC8" i="3"/>
  <c r="AT80" i="5" s="1"/>
  <c r="FE8" i="3"/>
  <c r="AT81" i="5" s="1"/>
  <c r="FG8" i="3"/>
  <c r="AT82" i="5" s="1"/>
  <c r="FI8" i="3"/>
  <c r="AT83" i="5" s="1"/>
  <c r="FK8" i="3"/>
  <c r="AT84" i="5" s="1"/>
  <c r="FM8" i="3"/>
  <c r="AT85" i="5" s="1"/>
  <c r="FO8" i="3"/>
  <c r="AT86" i="5" s="1"/>
  <c r="FQ8" i="3"/>
  <c r="FS8" i="3"/>
  <c r="AT88" i="5" s="1"/>
  <c r="FU8" i="3"/>
  <c r="AT89" i="5" s="1"/>
  <c r="FW8" i="3"/>
  <c r="FY8" i="3"/>
  <c r="AT91" i="5" s="1"/>
  <c r="GA8" i="3"/>
  <c r="AT92" i="5" s="1"/>
  <c r="GC8" i="3"/>
  <c r="AT93" i="5" s="1"/>
  <c r="GE8" i="3"/>
  <c r="AT94" i="5" s="1"/>
  <c r="GG8" i="3"/>
  <c r="AT95" i="5" s="1"/>
  <c r="GI8" i="3"/>
  <c r="AT96" i="5" s="1"/>
  <c r="GK8" i="3"/>
  <c r="AT97" i="5" s="1"/>
  <c r="GM8" i="3"/>
  <c r="AT98" i="5" s="1"/>
  <c r="GO8" i="3"/>
  <c r="GQ8" i="3"/>
  <c r="AT100" i="5" s="1"/>
  <c r="GS8" i="3"/>
  <c r="AT101" i="5" s="1"/>
  <c r="GU8" i="3"/>
  <c r="AT102" i="5" s="1"/>
  <c r="GW8" i="3"/>
  <c r="O9" i="3"/>
  <c r="Q9" i="3"/>
  <c r="AV9" i="5" s="1"/>
  <c r="S9" i="3"/>
  <c r="U9" i="3"/>
  <c r="AV11" i="5" s="1"/>
  <c r="W9" i="3"/>
  <c r="AV12" i="5" s="1"/>
  <c r="Y9" i="3"/>
  <c r="AV13" i="5" s="1"/>
  <c r="AA9" i="3"/>
  <c r="AV14" i="5" s="1"/>
  <c r="AC9" i="3"/>
  <c r="AE9" i="3"/>
  <c r="AG9" i="3"/>
  <c r="AI9" i="3"/>
  <c r="AK9" i="3"/>
  <c r="AV19" i="5" s="1"/>
  <c r="AM9" i="3"/>
  <c r="AV20" i="5" s="1"/>
  <c r="AO9" i="3"/>
  <c r="AV21" i="5" s="1"/>
  <c r="AQ9" i="3"/>
  <c r="AV22" i="5" s="1"/>
  <c r="AS9" i="3"/>
  <c r="AV23" i="5" s="1"/>
  <c r="AU9" i="3"/>
  <c r="AV24" i="5" s="1"/>
  <c r="AW9" i="3"/>
  <c r="AV25" i="5" s="1"/>
  <c r="AY9" i="3"/>
  <c r="AV26" i="5" s="1"/>
  <c r="BA9" i="3"/>
  <c r="BC9" i="3"/>
  <c r="BE9" i="3"/>
  <c r="BG9" i="3"/>
  <c r="AV30" i="5" s="1"/>
  <c r="BI9" i="3"/>
  <c r="AV31" i="5" s="1"/>
  <c r="BK9" i="3"/>
  <c r="AV32" i="5" s="1"/>
  <c r="BM9" i="3"/>
  <c r="AV33" i="5" s="1"/>
  <c r="BO9" i="3"/>
  <c r="AV34" i="5" s="1"/>
  <c r="BQ9" i="3"/>
  <c r="AV35" i="5" s="1"/>
  <c r="BS9" i="3"/>
  <c r="AV36" i="5" s="1"/>
  <c r="BU9" i="3"/>
  <c r="AV37" i="5" s="1"/>
  <c r="BW9" i="3"/>
  <c r="AV38" i="5" s="1"/>
  <c r="BY9" i="3"/>
  <c r="CA9" i="3"/>
  <c r="CC9" i="3"/>
  <c r="CE9" i="3"/>
  <c r="CG9" i="3"/>
  <c r="AV43" i="5" s="1"/>
  <c r="CI9" i="3"/>
  <c r="AV44" i="5" s="1"/>
  <c r="CK9" i="3"/>
  <c r="AV45" i="5" s="1"/>
  <c r="CM9" i="3"/>
  <c r="AV46" i="5" s="1"/>
  <c r="CO9" i="3"/>
  <c r="AV47" i="5" s="1"/>
  <c r="CQ9" i="3"/>
  <c r="AV48" i="5" s="1"/>
  <c r="CS9" i="3"/>
  <c r="AV49" i="5" s="1"/>
  <c r="CU9" i="3"/>
  <c r="AV50" i="5" s="1"/>
  <c r="CW9" i="3"/>
  <c r="CY9" i="3"/>
  <c r="AV52" i="5" s="1"/>
  <c r="DA9" i="3"/>
  <c r="DC9" i="3"/>
  <c r="DE9" i="3"/>
  <c r="AV55" i="5" s="1"/>
  <c r="DG9" i="3"/>
  <c r="AV56" i="5" s="1"/>
  <c r="DI9" i="3"/>
  <c r="AV57" i="5" s="1"/>
  <c r="DK9" i="3"/>
  <c r="AV58" i="5" s="1"/>
  <c r="DM9" i="3"/>
  <c r="AV59" i="5" s="1"/>
  <c r="DO9" i="3"/>
  <c r="AV60" i="5" s="1"/>
  <c r="DQ9" i="3"/>
  <c r="AV61" i="5" s="1"/>
  <c r="DS9" i="3"/>
  <c r="AV62" i="5" s="1"/>
  <c r="DU9" i="3"/>
  <c r="DW9" i="3"/>
  <c r="AV64" i="5" s="1"/>
  <c r="DY9" i="3"/>
  <c r="EA9" i="3"/>
  <c r="EC9" i="3"/>
  <c r="AV67" i="5" s="1"/>
  <c r="EE9" i="3"/>
  <c r="AV68" i="5" s="1"/>
  <c r="EG9" i="3"/>
  <c r="AV69" i="5" s="1"/>
  <c r="EI9" i="3"/>
  <c r="AV70" i="5" s="1"/>
  <c r="EK9" i="3"/>
  <c r="AV71" i="5" s="1"/>
  <c r="EM9" i="3"/>
  <c r="AV72" i="5" s="1"/>
  <c r="EO9" i="3"/>
  <c r="AV73" i="5" s="1"/>
  <c r="EQ9" i="3"/>
  <c r="AV74" i="5" s="1"/>
  <c r="ES9" i="3"/>
  <c r="EU9" i="3"/>
  <c r="AV76" i="5" s="1"/>
  <c r="EW9" i="3"/>
  <c r="AV77" i="5" s="1"/>
  <c r="EY9" i="3"/>
  <c r="FA9" i="3"/>
  <c r="AV79" i="5" s="1"/>
  <c r="FC9" i="3"/>
  <c r="AV80" i="5" s="1"/>
  <c r="FE9" i="3"/>
  <c r="AV81" i="5" s="1"/>
  <c r="FG9" i="3"/>
  <c r="AV82" i="5" s="1"/>
  <c r="FI9" i="3"/>
  <c r="AV83" i="5" s="1"/>
  <c r="FK9" i="3"/>
  <c r="AV84" i="5" s="1"/>
  <c r="FM9" i="3"/>
  <c r="AV85" i="5" s="1"/>
  <c r="FO9" i="3"/>
  <c r="AV86" i="5" s="1"/>
  <c r="FQ9" i="3"/>
  <c r="FS9" i="3"/>
  <c r="AV88" i="5" s="1"/>
  <c r="FU9" i="3"/>
  <c r="AV89" i="5" s="1"/>
  <c r="FW9" i="3"/>
  <c r="FY9" i="3"/>
  <c r="AV91" i="5" s="1"/>
  <c r="GA9" i="3"/>
  <c r="AV92" i="5" s="1"/>
  <c r="GC9" i="3"/>
  <c r="AV93" i="5" s="1"/>
  <c r="GE9" i="3"/>
  <c r="AV94" i="5" s="1"/>
  <c r="GG9" i="3"/>
  <c r="AV95" i="5" s="1"/>
  <c r="GI9" i="3"/>
  <c r="AV96" i="5" s="1"/>
  <c r="GK9" i="3"/>
  <c r="AV97" i="5" s="1"/>
  <c r="GM9" i="3"/>
  <c r="AV98" i="5" s="1"/>
  <c r="GO9" i="3"/>
  <c r="AV99" i="5" s="1"/>
  <c r="GQ9" i="3"/>
  <c r="AV100" i="5" s="1"/>
  <c r="GS9" i="3"/>
  <c r="GU9" i="3"/>
  <c r="AV102" i="5" s="1"/>
  <c r="GW9" i="3"/>
  <c r="O10" i="3"/>
  <c r="Q10" i="3"/>
  <c r="AX9" i="5" s="1"/>
  <c r="S10" i="3"/>
  <c r="AX10" i="5" s="1"/>
  <c r="U10" i="3"/>
  <c r="AX11" i="5" s="1"/>
  <c r="W10" i="3"/>
  <c r="AX12" i="5" s="1"/>
  <c r="Y10" i="3"/>
  <c r="AX13" i="5" s="1"/>
  <c r="AA10" i="3"/>
  <c r="AX14" i="5" s="1"/>
  <c r="AC10" i="3"/>
  <c r="AE10" i="3"/>
  <c r="AG10" i="3"/>
  <c r="AI10" i="3"/>
  <c r="AX18" i="5" s="1"/>
  <c r="AK10" i="3"/>
  <c r="AX19" i="5" s="1"/>
  <c r="AM10" i="3"/>
  <c r="AX20" i="5" s="1"/>
  <c r="AO10" i="3"/>
  <c r="AX21" i="5" s="1"/>
  <c r="AQ10" i="3"/>
  <c r="AX22" i="5" s="1"/>
  <c r="AS10" i="3"/>
  <c r="AX23" i="5" s="1"/>
  <c r="AU10" i="3"/>
  <c r="AX24" i="5" s="1"/>
  <c r="AW10" i="3"/>
  <c r="AX25" i="5" s="1"/>
  <c r="AY10" i="3"/>
  <c r="AX26" i="5" s="1"/>
  <c r="BA10" i="3"/>
  <c r="BC10" i="3"/>
  <c r="BE10" i="3"/>
  <c r="AX29" i="5" s="1"/>
  <c r="BG10" i="3"/>
  <c r="BI10" i="3"/>
  <c r="AX31" i="5" s="1"/>
  <c r="BK10" i="3"/>
  <c r="AX32" i="5" s="1"/>
  <c r="BM10" i="3"/>
  <c r="AX33" i="5" s="1"/>
  <c r="BO10" i="3"/>
  <c r="AX34" i="5" s="1"/>
  <c r="BQ10" i="3"/>
  <c r="AX35" i="5" s="1"/>
  <c r="BS10" i="3"/>
  <c r="AX36" i="5" s="1"/>
  <c r="BU10" i="3"/>
  <c r="AX37" i="5" s="1"/>
  <c r="BW10" i="3"/>
  <c r="AX38" i="5" s="1"/>
  <c r="BY10" i="3"/>
  <c r="CA10" i="3"/>
  <c r="CC10" i="3"/>
  <c r="CE10" i="3"/>
  <c r="CG10" i="3"/>
  <c r="AX43" i="5" s="1"/>
  <c r="CI10" i="3"/>
  <c r="AX44" i="5" s="1"/>
  <c r="CK10" i="3"/>
  <c r="AX45" i="5" s="1"/>
  <c r="CM10" i="3"/>
  <c r="AX46" i="5" s="1"/>
  <c r="CO10" i="3"/>
  <c r="AX47" i="5" s="1"/>
  <c r="CQ10" i="3"/>
  <c r="AX48" i="5" s="1"/>
  <c r="CS10" i="3"/>
  <c r="AX49" i="5" s="1"/>
  <c r="CU10" i="3"/>
  <c r="AX50" i="5" s="1"/>
  <c r="CW10" i="3"/>
  <c r="CY10" i="3"/>
  <c r="DA10" i="3"/>
  <c r="DC10" i="3"/>
  <c r="AX54" i="5" s="1"/>
  <c r="DE10" i="3"/>
  <c r="AX55" i="5" s="1"/>
  <c r="DG10" i="3"/>
  <c r="AX56" i="5" s="1"/>
  <c r="DI10" i="3"/>
  <c r="AX57" i="5" s="1"/>
  <c r="DK10" i="3"/>
  <c r="AX58" i="5" s="1"/>
  <c r="DM10" i="3"/>
  <c r="AX59" i="5" s="1"/>
  <c r="DO10" i="3"/>
  <c r="AX60" i="5" s="1"/>
  <c r="DQ10" i="3"/>
  <c r="AX61" i="5" s="1"/>
  <c r="DS10" i="3"/>
  <c r="AX62" i="5" s="1"/>
  <c r="DU10" i="3"/>
  <c r="DW10" i="3"/>
  <c r="DY10" i="3"/>
  <c r="AX65" i="5" s="1"/>
  <c r="EA10" i="3"/>
  <c r="AX66" i="5" s="1"/>
  <c r="EC10" i="3"/>
  <c r="AX67" i="5" s="1"/>
  <c r="EE10" i="3"/>
  <c r="AX68" i="5" s="1"/>
  <c r="EG10" i="3"/>
  <c r="AX69" i="5" s="1"/>
  <c r="EI10" i="3"/>
  <c r="AX70" i="5" s="1"/>
  <c r="EK10" i="3"/>
  <c r="AX71" i="5" s="1"/>
  <c r="EM10" i="3"/>
  <c r="AX72" i="5" s="1"/>
  <c r="EO10" i="3"/>
  <c r="AX73" i="5" s="1"/>
  <c r="EQ10" i="3"/>
  <c r="AX74" i="5" s="1"/>
  <c r="ES10" i="3"/>
  <c r="EU10" i="3"/>
  <c r="EW10" i="3"/>
  <c r="AX77" i="5" s="1"/>
  <c r="EY10" i="3"/>
  <c r="AX78" i="5" s="1"/>
  <c r="FA10" i="3"/>
  <c r="AX79" i="5" s="1"/>
  <c r="FC10" i="3"/>
  <c r="AX80" i="5" s="1"/>
  <c r="FE10" i="3"/>
  <c r="AX81" i="5" s="1"/>
  <c r="FG10" i="3"/>
  <c r="AX82" i="5" s="1"/>
  <c r="FI10" i="3"/>
  <c r="AX83" i="5" s="1"/>
  <c r="FK10" i="3"/>
  <c r="AX84" i="5" s="1"/>
  <c r="FM10" i="3"/>
  <c r="AX85" i="5" s="1"/>
  <c r="FO10" i="3"/>
  <c r="AX86" i="5" s="1"/>
  <c r="FQ10" i="3"/>
  <c r="FS10" i="3"/>
  <c r="FU10" i="3"/>
  <c r="AX89" i="5" s="1"/>
  <c r="FW10" i="3"/>
  <c r="FY10" i="3"/>
  <c r="AX91" i="5" s="1"/>
  <c r="GA10" i="3"/>
  <c r="AX92" i="5" s="1"/>
  <c r="GC10" i="3"/>
  <c r="AX93" i="5" s="1"/>
  <c r="GE10" i="3"/>
  <c r="AX94" i="5" s="1"/>
  <c r="GG10" i="3"/>
  <c r="AX95" i="5" s="1"/>
  <c r="GI10" i="3"/>
  <c r="AX96" i="5" s="1"/>
  <c r="GK10" i="3"/>
  <c r="AX97" i="5" s="1"/>
  <c r="GM10" i="3"/>
  <c r="AX98" i="5" s="1"/>
  <c r="GO10" i="3"/>
  <c r="GQ10" i="3"/>
  <c r="GS10" i="3"/>
  <c r="AX101" i="5" s="1"/>
  <c r="GU10" i="3"/>
  <c r="AX102" i="5" s="1"/>
  <c r="GW10" i="3"/>
  <c r="O11" i="3"/>
  <c r="Q11" i="3"/>
  <c r="AZ9" i="5" s="1"/>
  <c r="S11" i="3"/>
  <c r="AZ10" i="5" s="1"/>
  <c r="U11" i="3"/>
  <c r="AZ11" i="5" s="1"/>
  <c r="W11" i="3"/>
  <c r="AZ12" i="5" s="1"/>
  <c r="Y11" i="3"/>
  <c r="AZ13" i="5" s="1"/>
  <c r="AA11" i="3"/>
  <c r="AZ14" i="5" s="1"/>
  <c r="AC11" i="3"/>
  <c r="AE11" i="3"/>
  <c r="AG11" i="3"/>
  <c r="AI11" i="3"/>
  <c r="AK11" i="3"/>
  <c r="AZ19" i="5" s="1"/>
  <c r="AM11" i="3"/>
  <c r="AZ20" i="5" s="1"/>
  <c r="AO11" i="3"/>
  <c r="AZ21" i="5" s="1"/>
  <c r="AQ11" i="3"/>
  <c r="AZ22" i="5" s="1"/>
  <c r="AS11" i="3"/>
  <c r="AZ23" i="5" s="1"/>
  <c r="AU11" i="3"/>
  <c r="AZ24" i="5" s="1"/>
  <c r="AW11" i="3"/>
  <c r="AZ25" i="5" s="1"/>
  <c r="AY11" i="3"/>
  <c r="AZ26" i="5" s="1"/>
  <c r="BA11" i="3"/>
  <c r="BC11" i="3"/>
  <c r="BE11" i="3"/>
  <c r="AZ29" i="5" s="1"/>
  <c r="BG11" i="3"/>
  <c r="AZ30" i="5" s="1"/>
  <c r="BI11" i="3"/>
  <c r="AZ31" i="5" s="1"/>
  <c r="BK11" i="3"/>
  <c r="AZ32" i="5" s="1"/>
  <c r="BM11" i="3"/>
  <c r="AZ33" i="5" s="1"/>
  <c r="BO11" i="3"/>
  <c r="AZ34" i="5" s="1"/>
  <c r="BQ11" i="3"/>
  <c r="AZ35" i="5" s="1"/>
  <c r="BS11" i="3"/>
  <c r="AZ36" i="5" s="1"/>
  <c r="BU11" i="3"/>
  <c r="AZ37" i="5" s="1"/>
  <c r="BW11" i="3"/>
  <c r="AZ38" i="5" s="1"/>
  <c r="BY11" i="3"/>
  <c r="CA11" i="3"/>
  <c r="AZ40" i="5" s="1"/>
  <c r="CC11" i="3"/>
  <c r="AZ41" i="5" s="1"/>
  <c r="CE11" i="3"/>
  <c r="CG11" i="3"/>
  <c r="AZ43" i="5" s="1"/>
  <c r="CI11" i="3"/>
  <c r="AZ44" i="5" s="1"/>
  <c r="CK11" i="3"/>
  <c r="AZ45" i="5" s="1"/>
  <c r="CM11" i="3"/>
  <c r="AZ46" i="5" s="1"/>
  <c r="CO11" i="3"/>
  <c r="AZ47" i="5" s="1"/>
  <c r="CQ11" i="3"/>
  <c r="AZ48" i="5" s="1"/>
  <c r="CS11" i="3"/>
  <c r="AZ49" i="5" s="1"/>
  <c r="CU11" i="3"/>
  <c r="AZ50" i="5" s="1"/>
  <c r="CW11" i="3"/>
  <c r="CY11" i="3"/>
  <c r="DA11" i="3"/>
  <c r="DC11" i="3"/>
  <c r="DE11" i="3"/>
  <c r="AZ55" i="5" s="1"/>
  <c r="DG11" i="3"/>
  <c r="AZ56" i="5" s="1"/>
  <c r="DI11" i="3"/>
  <c r="AZ57" i="5" s="1"/>
  <c r="DK11" i="3"/>
  <c r="AZ58" i="5" s="1"/>
  <c r="DM11" i="3"/>
  <c r="AZ59" i="5" s="1"/>
  <c r="DO11" i="3"/>
  <c r="AZ60" i="5" s="1"/>
  <c r="DQ11" i="3"/>
  <c r="AZ61" i="5" s="1"/>
  <c r="DS11" i="3"/>
  <c r="AZ62" i="5" s="1"/>
  <c r="DU11" i="3"/>
  <c r="DW11" i="3"/>
  <c r="AZ64" i="5" s="1"/>
  <c r="DY11" i="3"/>
  <c r="AZ65" i="5" s="1"/>
  <c r="EA11" i="3"/>
  <c r="AZ66" i="5" s="1"/>
  <c r="EC11" i="3"/>
  <c r="AZ67" i="5" s="1"/>
  <c r="EE11" i="3"/>
  <c r="AZ68" i="5" s="1"/>
  <c r="EG11" i="3"/>
  <c r="AZ69" i="5" s="1"/>
  <c r="EI11" i="3"/>
  <c r="AZ70" i="5" s="1"/>
  <c r="EK11" i="3"/>
  <c r="AZ71" i="5" s="1"/>
  <c r="EM11" i="3"/>
  <c r="AZ72" i="5" s="1"/>
  <c r="EO11" i="3"/>
  <c r="AZ73" i="5" s="1"/>
  <c r="EQ11" i="3"/>
  <c r="AZ74" i="5" s="1"/>
  <c r="ES11" i="3"/>
  <c r="AZ75" i="5" s="1"/>
  <c r="EU11" i="3"/>
  <c r="AZ76" i="5" s="1"/>
  <c r="EW11" i="3"/>
  <c r="AZ77" i="5" s="1"/>
  <c r="EY11" i="3"/>
  <c r="AZ78" i="5" s="1"/>
  <c r="FA11" i="3"/>
  <c r="AZ79" i="5" s="1"/>
  <c r="FC11" i="3"/>
  <c r="AZ80" i="5" s="1"/>
  <c r="FE11" i="3"/>
  <c r="AZ81" i="5" s="1"/>
  <c r="FG11" i="3"/>
  <c r="AZ82" i="5" s="1"/>
  <c r="FI11" i="3"/>
  <c r="AZ83" i="5" s="1"/>
  <c r="FK11" i="3"/>
  <c r="AZ84" i="5" s="1"/>
  <c r="FM11" i="3"/>
  <c r="AZ85" i="5" s="1"/>
  <c r="FO11" i="3"/>
  <c r="AZ86" i="5" s="1"/>
  <c r="FQ11" i="3"/>
  <c r="FS11" i="3"/>
  <c r="AZ88" i="5" s="1"/>
  <c r="FU11" i="3"/>
  <c r="AZ89" i="5" s="1"/>
  <c r="FW11" i="3"/>
  <c r="AZ90" i="5" s="1"/>
  <c r="FY11" i="3"/>
  <c r="AZ91" i="5" s="1"/>
  <c r="GA11" i="3"/>
  <c r="AZ92" i="5" s="1"/>
  <c r="GC11" i="3"/>
  <c r="AZ93" i="5" s="1"/>
  <c r="GE11" i="3"/>
  <c r="AZ94" i="5" s="1"/>
  <c r="GG11" i="3"/>
  <c r="AZ95" i="5" s="1"/>
  <c r="GI11" i="3"/>
  <c r="AZ96" i="5" s="1"/>
  <c r="GK11" i="3"/>
  <c r="AZ97" i="5" s="1"/>
  <c r="GM11" i="3"/>
  <c r="AZ98" i="5" s="1"/>
  <c r="GO11" i="3"/>
  <c r="GQ11" i="3"/>
  <c r="AZ100" i="5" s="1"/>
  <c r="GS11" i="3"/>
  <c r="AZ101" i="5" s="1"/>
  <c r="GU11" i="3"/>
  <c r="GW11" i="3"/>
  <c r="O12" i="3"/>
  <c r="BB8" i="5" s="1"/>
  <c r="Q12" i="3"/>
  <c r="BB9" i="5" s="1"/>
  <c r="S12" i="3"/>
  <c r="BB10" i="5" s="1"/>
  <c r="U12" i="3"/>
  <c r="BB11" i="5" s="1"/>
  <c r="W12" i="3"/>
  <c r="BB12" i="5" s="1"/>
  <c r="Y12" i="3"/>
  <c r="BB13" i="5" s="1"/>
  <c r="AA12" i="3"/>
  <c r="BB14" i="5" s="1"/>
  <c r="AC12" i="3"/>
  <c r="AE12" i="3"/>
  <c r="AG12" i="3"/>
  <c r="AI12" i="3"/>
  <c r="AK12" i="3"/>
  <c r="BB19" i="5" s="1"/>
  <c r="AM12" i="3"/>
  <c r="BB20" i="5" s="1"/>
  <c r="AO12" i="3"/>
  <c r="BB21" i="5" s="1"/>
  <c r="AQ12" i="3"/>
  <c r="BB22" i="5" s="1"/>
  <c r="AS12" i="3"/>
  <c r="BB23" i="5" s="1"/>
  <c r="AU12" i="3"/>
  <c r="BB24" i="5" s="1"/>
  <c r="AW12" i="3"/>
  <c r="BB25" i="5" s="1"/>
  <c r="AY12" i="3"/>
  <c r="BB26" i="5" s="1"/>
  <c r="BA12" i="3"/>
  <c r="BB27" i="5" s="1"/>
  <c r="BC12" i="3"/>
  <c r="BE12" i="3"/>
  <c r="BG12" i="3"/>
  <c r="BI12" i="3"/>
  <c r="BB31" i="5" s="1"/>
  <c r="BK12" i="3"/>
  <c r="BB32" i="5" s="1"/>
  <c r="BM12" i="3"/>
  <c r="BB33" i="5" s="1"/>
  <c r="BO12" i="3"/>
  <c r="BB34" i="5" s="1"/>
  <c r="BQ12" i="3"/>
  <c r="BS12" i="3"/>
  <c r="BB36" i="5" s="1"/>
  <c r="BU12" i="3"/>
  <c r="BB37" i="5" s="1"/>
  <c r="BW12" i="3"/>
  <c r="BB38" i="5" s="1"/>
  <c r="BY12" i="3"/>
  <c r="CA12" i="3"/>
  <c r="CC12" i="3"/>
  <c r="BB41" i="5" s="1"/>
  <c r="CE12" i="3"/>
  <c r="CG12" i="3"/>
  <c r="BB43" i="5" s="1"/>
  <c r="CI12" i="3"/>
  <c r="BB44" i="5" s="1"/>
  <c r="CK12" i="3"/>
  <c r="BB45" i="5" s="1"/>
  <c r="CM12" i="3"/>
  <c r="BB46" i="5" s="1"/>
  <c r="CO12" i="3"/>
  <c r="BB47" i="5" s="1"/>
  <c r="CQ12" i="3"/>
  <c r="BB48" i="5" s="1"/>
  <c r="CS12" i="3"/>
  <c r="BB49" i="5" s="1"/>
  <c r="CU12" i="3"/>
  <c r="BB50" i="5" s="1"/>
  <c r="CW12" i="3"/>
  <c r="BB51" i="5" s="1"/>
  <c r="CY12" i="3"/>
  <c r="BB52" i="5" s="1"/>
  <c r="DA12" i="3"/>
  <c r="BB53" i="5" s="1"/>
  <c r="DC12" i="3"/>
  <c r="DE12" i="3"/>
  <c r="BB55" i="5" s="1"/>
  <c r="DG12" i="3"/>
  <c r="BB56" i="5" s="1"/>
  <c r="DI12" i="3"/>
  <c r="BB57" i="5" s="1"/>
  <c r="DK12" i="3"/>
  <c r="BB58" i="5" s="1"/>
  <c r="DM12" i="3"/>
  <c r="BB59" i="5" s="1"/>
  <c r="DO12" i="3"/>
  <c r="BB60" i="5" s="1"/>
  <c r="DQ12" i="3"/>
  <c r="BB61" i="5" s="1"/>
  <c r="DS12" i="3"/>
  <c r="BB62" i="5" s="1"/>
  <c r="DU12" i="3"/>
  <c r="DW12" i="3"/>
  <c r="BB64" i="5" s="1"/>
  <c r="DY12" i="3"/>
  <c r="BB65" i="5" s="1"/>
  <c r="EA12" i="3"/>
  <c r="EC12" i="3"/>
  <c r="BB67" i="5" s="1"/>
  <c r="EE12" i="3"/>
  <c r="BB68" i="5" s="1"/>
  <c r="EG12" i="3"/>
  <c r="BB69" i="5" s="1"/>
  <c r="EI12" i="3"/>
  <c r="BB70" i="5" s="1"/>
  <c r="EK12" i="3"/>
  <c r="BB71" i="5" s="1"/>
  <c r="EM12" i="3"/>
  <c r="BB72" i="5" s="1"/>
  <c r="EO12" i="3"/>
  <c r="BB73" i="5" s="1"/>
  <c r="EQ12" i="3"/>
  <c r="BB74" i="5" s="1"/>
  <c r="ES12" i="3"/>
  <c r="EU12" i="3"/>
  <c r="BB76" i="5" s="1"/>
  <c r="EW12" i="3"/>
  <c r="BB77" i="5" s="1"/>
  <c r="EY12" i="3"/>
  <c r="FA12" i="3"/>
  <c r="BB79" i="5" s="1"/>
  <c r="FC12" i="3"/>
  <c r="BB80" i="5" s="1"/>
  <c r="FE12" i="3"/>
  <c r="BB81" i="5" s="1"/>
  <c r="FG12" i="3"/>
  <c r="BB82" i="5" s="1"/>
  <c r="FI12" i="3"/>
  <c r="BB83" i="5" s="1"/>
  <c r="FK12" i="3"/>
  <c r="BB84" i="5" s="1"/>
  <c r="FM12" i="3"/>
  <c r="BB85" i="5" s="1"/>
  <c r="FO12" i="3"/>
  <c r="BB86" i="5" s="1"/>
  <c r="FQ12" i="3"/>
  <c r="FS12" i="3"/>
  <c r="BB88" i="5" s="1"/>
  <c r="FU12" i="3"/>
  <c r="FW12" i="3"/>
  <c r="BB90" i="5" s="1"/>
  <c r="FY12" i="3"/>
  <c r="BB91" i="5" s="1"/>
  <c r="GA12" i="3"/>
  <c r="BB92" i="5" s="1"/>
  <c r="GC12" i="3"/>
  <c r="BB93" i="5" s="1"/>
  <c r="GE12" i="3"/>
  <c r="BB94" i="5" s="1"/>
  <c r="GG12" i="3"/>
  <c r="BB95" i="5" s="1"/>
  <c r="GI12" i="3"/>
  <c r="BB96" i="5" s="1"/>
  <c r="GK12" i="3"/>
  <c r="BB97" i="5" s="1"/>
  <c r="GM12" i="3"/>
  <c r="BB98" i="5" s="1"/>
  <c r="GO12" i="3"/>
  <c r="BB99" i="5" s="1"/>
  <c r="GQ12" i="3"/>
  <c r="BB100" i="5" s="1"/>
  <c r="GS12" i="3"/>
  <c r="BB101" i="5" s="1"/>
  <c r="GU12" i="3"/>
  <c r="BB102" i="5" s="1"/>
  <c r="GW12" i="3"/>
  <c r="BB104" i="5" s="1"/>
  <c r="O13" i="3"/>
  <c r="BD8" i="5" s="1"/>
  <c r="Q13" i="3"/>
  <c r="BD9" i="5" s="1"/>
  <c r="S13" i="3"/>
  <c r="BD10" i="5" s="1"/>
  <c r="U13" i="3"/>
  <c r="BD11" i="5" s="1"/>
  <c r="W13" i="3"/>
  <c r="BD12" i="5" s="1"/>
  <c r="Y13" i="3"/>
  <c r="BD13" i="5" s="1"/>
  <c r="AA13" i="3"/>
  <c r="AC13" i="3"/>
  <c r="AE13" i="3"/>
  <c r="AG13" i="3"/>
  <c r="AI13" i="3"/>
  <c r="AK13" i="3"/>
  <c r="AM13" i="3"/>
  <c r="BD20" i="5" s="1"/>
  <c r="AO13" i="3"/>
  <c r="BD21" i="5" s="1"/>
  <c r="AQ13" i="3"/>
  <c r="BD22" i="5" s="1"/>
  <c r="AS13" i="3"/>
  <c r="BD23" i="5" s="1"/>
  <c r="AU13" i="3"/>
  <c r="BD24" i="5" s="1"/>
  <c r="AW13" i="3"/>
  <c r="BD25" i="5" s="1"/>
  <c r="AY13" i="3"/>
  <c r="BD26" i="5" s="1"/>
  <c r="BA13" i="3"/>
  <c r="BD27" i="5" s="1"/>
  <c r="BC13" i="3"/>
  <c r="BE13" i="3"/>
  <c r="BG13" i="3"/>
  <c r="BI13" i="3"/>
  <c r="BD31" i="5" s="1"/>
  <c r="BK13" i="3"/>
  <c r="BD32" i="5" s="1"/>
  <c r="BM13" i="3"/>
  <c r="BD33" i="5" s="1"/>
  <c r="BO13" i="3"/>
  <c r="BD34" i="5" s="1"/>
  <c r="BQ13" i="3"/>
  <c r="BD35" i="5" s="1"/>
  <c r="BS13" i="3"/>
  <c r="BD36" i="5" s="1"/>
  <c r="BU13" i="3"/>
  <c r="BD37" i="5" s="1"/>
  <c r="BW13" i="3"/>
  <c r="BD38" i="5" s="1"/>
  <c r="BY13" i="3"/>
  <c r="BD39" i="5" s="1"/>
  <c r="CA13" i="3"/>
  <c r="BD40" i="5" s="1"/>
  <c r="CC13" i="3"/>
  <c r="BD41" i="5" s="1"/>
  <c r="CE13" i="3"/>
  <c r="CG13" i="3"/>
  <c r="BD43" i="5" s="1"/>
  <c r="CI13" i="3"/>
  <c r="BD44" i="5" s="1"/>
  <c r="CK13" i="3"/>
  <c r="BD45" i="5" s="1"/>
  <c r="CM13" i="3"/>
  <c r="BD46" i="5" s="1"/>
  <c r="CO13" i="3"/>
  <c r="BD47" i="5" s="1"/>
  <c r="CQ13" i="3"/>
  <c r="BD48" i="5" s="1"/>
  <c r="CS13" i="3"/>
  <c r="BD49" i="5" s="1"/>
  <c r="CU13" i="3"/>
  <c r="BD50" i="5" s="1"/>
  <c r="CW13" i="3"/>
  <c r="BD51" i="5" s="1"/>
  <c r="CY13" i="3"/>
  <c r="BD52" i="5" s="1"/>
  <c r="DA13" i="3"/>
  <c r="BD53" i="5" s="1"/>
  <c r="DC13" i="3"/>
  <c r="BD54" i="5" s="1"/>
  <c r="DE13" i="3"/>
  <c r="BD55" i="5" s="1"/>
  <c r="DG13" i="3"/>
  <c r="BD56" i="5" s="1"/>
  <c r="DI13" i="3"/>
  <c r="BD57" i="5" s="1"/>
  <c r="DK13" i="3"/>
  <c r="BD58" i="5" s="1"/>
  <c r="DM13" i="3"/>
  <c r="BD59" i="5" s="1"/>
  <c r="DO13" i="3"/>
  <c r="BD60" i="5" s="1"/>
  <c r="DQ13" i="3"/>
  <c r="BD61" i="5" s="1"/>
  <c r="DS13" i="3"/>
  <c r="BD62" i="5" s="1"/>
  <c r="DU13" i="3"/>
  <c r="BD63" i="5" s="1"/>
  <c r="DW13" i="3"/>
  <c r="BD64" i="5" s="1"/>
  <c r="DY13" i="3"/>
  <c r="BD65" i="5" s="1"/>
  <c r="EA13" i="3"/>
  <c r="BD66" i="5" s="1"/>
  <c r="EC13" i="3"/>
  <c r="BD67" i="5" s="1"/>
  <c r="EE13" i="3"/>
  <c r="BD68" i="5" s="1"/>
  <c r="EG13" i="3"/>
  <c r="BD69" i="5" s="1"/>
  <c r="EI13" i="3"/>
  <c r="BD70" i="5" s="1"/>
  <c r="EK13" i="3"/>
  <c r="BD71" i="5" s="1"/>
  <c r="EM13" i="3"/>
  <c r="BD72" i="5" s="1"/>
  <c r="EO13" i="3"/>
  <c r="BD73" i="5" s="1"/>
  <c r="EQ13" i="3"/>
  <c r="BD74" i="5" s="1"/>
  <c r="ES13" i="3"/>
  <c r="EU13" i="3"/>
  <c r="BD76" i="5" s="1"/>
  <c r="EW13" i="3"/>
  <c r="EY13" i="3"/>
  <c r="BD78" i="5" s="1"/>
  <c r="FA13" i="3"/>
  <c r="BD79" i="5" s="1"/>
  <c r="FC13" i="3"/>
  <c r="BD80" i="5" s="1"/>
  <c r="FE13" i="3"/>
  <c r="BD81" i="5" s="1"/>
  <c r="FG13" i="3"/>
  <c r="BD82" i="5" s="1"/>
  <c r="FI13" i="3"/>
  <c r="BD83" i="5" s="1"/>
  <c r="FK13" i="3"/>
  <c r="BD84" i="5" s="1"/>
  <c r="FM13" i="3"/>
  <c r="BD85" i="5" s="1"/>
  <c r="FO13" i="3"/>
  <c r="BD86" i="5" s="1"/>
  <c r="FQ13" i="3"/>
  <c r="FS13" i="3"/>
  <c r="BD88" i="5" s="1"/>
  <c r="FU13" i="3"/>
  <c r="BD89" i="5" s="1"/>
  <c r="FW13" i="3"/>
  <c r="BD90" i="5" s="1"/>
  <c r="FY13" i="3"/>
  <c r="BD91" i="5" s="1"/>
  <c r="GA13" i="3"/>
  <c r="BD92" i="5" s="1"/>
  <c r="GC13" i="3"/>
  <c r="BD93" i="5" s="1"/>
  <c r="GE13" i="3"/>
  <c r="BD94" i="5" s="1"/>
  <c r="GG13" i="3"/>
  <c r="BD95" i="5" s="1"/>
  <c r="GI13" i="3"/>
  <c r="BD96" i="5" s="1"/>
  <c r="GK13" i="3"/>
  <c r="BD97" i="5" s="1"/>
  <c r="GM13" i="3"/>
  <c r="BD98" i="5" s="1"/>
  <c r="GO13" i="3"/>
  <c r="GQ13" i="3"/>
  <c r="BD100" i="5" s="1"/>
  <c r="GS13" i="3"/>
  <c r="BD101" i="5" s="1"/>
  <c r="GU13" i="3"/>
  <c r="GW13" i="3"/>
  <c r="O14" i="3"/>
  <c r="BF8" i="5" s="1"/>
  <c r="Q14" i="3"/>
  <c r="BF9" i="5" s="1"/>
  <c r="S14" i="3"/>
  <c r="BF10" i="5" s="1"/>
  <c r="U14" i="3"/>
  <c r="BF11" i="5" s="1"/>
  <c r="W14" i="3"/>
  <c r="BF12" i="5" s="1"/>
  <c r="Y14" i="3"/>
  <c r="BF13" i="5" s="1"/>
  <c r="AA14" i="3"/>
  <c r="BF14" i="5" s="1"/>
  <c r="AC14" i="3"/>
  <c r="AE14" i="3"/>
  <c r="AG14" i="3"/>
  <c r="AI14" i="3"/>
  <c r="BF18" i="5" s="1"/>
  <c r="AK14" i="3"/>
  <c r="BF19" i="5" s="1"/>
  <c r="AM14" i="3"/>
  <c r="BF20" i="5" s="1"/>
  <c r="AO14" i="3"/>
  <c r="BF21" i="5" s="1"/>
  <c r="AQ14" i="3"/>
  <c r="BF22" i="5" s="1"/>
  <c r="AS14" i="3"/>
  <c r="BF23" i="5" s="1"/>
  <c r="AU14" i="3"/>
  <c r="BF24" i="5" s="1"/>
  <c r="AW14" i="3"/>
  <c r="BF25" i="5" s="1"/>
  <c r="AY14" i="3"/>
  <c r="BF26" i="5" s="1"/>
  <c r="BA14" i="3"/>
  <c r="BC14" i="3"/>
  <c r="BE14" i="3"/>
  <c r="BG14" i="3"/>
  <c r="BF30" i="5" s="1"/>
  <c r="BI14" i="3"/>
  <c r="BF31" i="5" s="1"/>
  <c r="BK14" i="3"/>
  <c r="BF32" i="5" s="1"/>
  <c r="BM14" i="3"/>
  <c r="BF33" i="5" s="1"/>
  <c r="BO14" i="3"/>
  <c r="BF34" i="5" s="1"/>
  <c r="BQ14" i="3"/>
  <c r="BF35" i="5" s="1"/>
  <c r="BS14" i="3"/>
  <c r="BF36" i="5" s="1"/>
  <c r="BU14" i="3"/>
  <c r="BF37" i="5" s="1"/>
  <c r="BW14" i="3"/>
  <c r="BF38" i="5" s="1"/>
  <c r="BY14" i="3"/>
  <c r="CA14" i="3"/>
  <c r="BF40" i="5" s="1"/>
  <c r="CC14" i="3"/>
  <c r="BF41" i="5" s="1"/>
  <c r="CE14" i="3"/>
  <c r="BF42" i="5" s="1"/>
  <c r="CG14" i="3"/>
  <c r="BF43" i="5" s="1"/>
  <c r="CI14" i="3"/>
  <c r="BF44" i="5" s="1"/>
  <c r="CK14" i="3"/>
  <c r="BF45" i="5" s="1"/>
  <c r="CM14" i="3"/>
  <c r="BF46" i="5" s="1"/>
  <c r="CO14" i="3"/>
  <c r="BF47" i="5" s="1"/>
  <c r="CQ14" i="3"/>
  <c r="BF48" i="5" s="1"/>
  <c r="CS14" i="3"/>
  <c r="BF49" i="5" s="1"/>
  <c r="CU14" i="3"/>
  <c r="BF50" i="5" s="1"/>
  <c r="CW14" i="3"/>
  <c r="CY14" i="3"/>
  <c r="BF52" i="5" s="1"/>
  <c r="DA14" i="3"/>
  <c r="BF53" i="5" s="1"/>
  <c r="DC14" i="3"/>
  <c r="BF54" i="5" s="1"/>
  <c r="DE14" i="3"/>
  <c r="BF55" i="5" s="1"/>
  <c r="DG14" i="3"/>
  <c r="BF56" i="5" s="1"/>
  <c r="DI14" i="3"/>
  <c r="BF57" i="5" s="1"/>
  <c r="DK14" i="3"/>
  <c r="BF58" i="5" s="1"/>
  <c r="DM14" i="3"/>
  <c r="BF59" i="5" s="1"/>
  <c r="DO14" i="3"/>
  <c r="BF60" i="5" s="1"/>
  <c r="DQ14" i="3"/>
  <c r="BF61" i="5" s="1"/>
  <c r="DS14" i="3"/>
  <c r="BF62" i="5" s="1"/>
  <c r="DU14" i="3"/>
  <c r="DW14" i="3"/>
  <c r="DY14" i="3"/>
  <c r="BF65" i="5" s="1"/>
  <c r="EA14" i="3"/>
  <c r="BF66" i="5" s="1"/>
  <c r="EC14" i="3"/>
  <c r="BF67" i="5" s="1"/>
  <c r="EE14" i="3"/>
  <c r="EG14" i="3"/>
  <c r="BF69" i="5" s="1"/>
  <c r="EI14" i="3"/>
  <c r="BF70" i="5" s="1"/>
  <c r="EK14" i="3"/>
  <c r="BF71" i="5" s="1"/>
  <c r="EM14" i="3"/>
  <c r="BF72" i="5" s="1"/>
  <c r="EO14" i="3"/>
  <c r="BF73" i="5" s="1"/>
  <c r="EQ14" i="3"/>
  <c r="BF74" i="5" s="1"/>
  <c r="ES14" i="3"/>
  <c r="BF75" i="5" s="1"/>
  <c r="EU14" i="3"/>
  <c r="BF76" i="5" s="1"/>
  <c r="EW14" i="3"/>
  <c r="BF77" i="5" s="1"/>
  <c r="EY14" i="3"/>
  <c r="FA14" i="3"/>
  <c r="BF79" i="5" s="1"/>
  <c r="FC14" i="3"/>
  <c r="BF80" i="5" s="1"/>
  <c r="FE14" i="3"/>
  <c r="BF81" i="5" s="1"/>
  <c r="FG14" i="3"/>
  <c r="BF82" i="5" s="1"/>
  <c r="FI14" i="3"/>
  <c r="BF83" i="5" s="1"/>
  <c r="FK14" i="3"/>
  <c r="BF84" i="5" s="1"/>
  <c r="FM14" i="3"/>
  <c r="BF85" i="5" s="1"/>
  <c r="FO14" i="3"/>
  <c r="FQ14" i="3"/>
  <c r="FS14" i="3"/>
  <c r="BF88" i="5" s="1"/>
  <c r="FU14" i="3"/>
  <c r="BF89" i="5" s="1"/>
  <c r="FW14" i="3"/>
  <c r="BF90" i="5" s="1"/>
  <c r="FY14" i="3"/>
  <c r="BF91" i="5" s="1"/>
  <c r="GA14" i="3"/>
  <c r="BF92" i="5" s="1"/>
  <c r="GC14" i="3"/>
  <c r="BF93" i="5" s="1"/>
  <c r="GE14" i="3"/>
  <c r="BF94" i="5" s="1"/>
  <c r="GG14" i="3"/>
  <c r="BF95" i="5" s="1"/>
  <c r="GI14" i="3"/>
  <c r="BF96" i="5" s="1"/>
  <c r="GK14" i="3"/>
  <c r="BF97" i="5" s="1"/>
  <c r="GM14" i="3"/>
  <c r="BF98" i="5" s="1"/>
  <c r="GO14" i="3"/>
  <c r="BF99" i="5" s="1"/>
  <c r="GQ14" i="3"/>
  <c r="GS14" i="3"/>
  <c r="BF101" i="5" s="1"/>
  <c r="GU14" i="3"/>
  <c r="GW14" i="3"/>
  <c r="O15" i="3"/>
  <c r="BH8" i="5" s="1"/>
  <c r="Q15" i="3"/>
  <c r="BH9" i="5" s="1"/>
  <c r="S15" i="3"/>
  <c r="BH10" i="5" s="1"/>
  <c r="U15" i="3"/>
  <c r="BH11" i="5" s="1"/>
  <c r="W15" i="3"/>
  <c r="BH12" i="5" s="1"/>
  <c r="Y15" i="3"/>
  <c r="BH13" i="5" s="1"/>
  <c r="AA15" i="3"/>
  <c r="BH14" i="5" s="1"/>
  <c r="AC15" i="3"/>
  <c r="BH15" i="5" s="1"/>
  <c r="AE15" i="3"/>
  <c r="AG15" i="3"/>
  <c r="BH17" i="5" s="1"/>
  <c r="AI15" i="3"/>
  <c r="AK15" i="3"/>
  <c r="BH19" i="5" s="1"/>
  <c r="AM15" i="3"/>
  <c r="BH20" i="5" s="1"/>
  <c r="AO15" i="3"/>
  <c r="BH21" i="5" s="1"/>
  <c r="AQ15" i="3"/>
  <c r="BH22" i="5" s="1"/>
  <c r="AS15" i="3"/>
  <c r="BH23" i="5" s="1"/>
  <c r="AU15" i="3"/>
  <c r="BH24" i="5" s="1"/>
  <c r="AW15" i="3"/>
  <c r="BH25" i="5" s="1"/>
  <c r="AY15" i="3"/>
  <c r="BH26" i="5" s="1"/>
  <c r="BA15" i="3"/>
  <c r="BH27" i="5" s="1"/>
  <c r="BC15" i="3"/>
  <c r="BE15" i="3"/>
  <c r="BG15" i="3"/>
  <c r="BI15" i="3"/>
  <c r="BH31" i="5" s="1"/>
  <c r="BK15" i="3"/>
  <c r="BH32" i="5" s="1"/>
  <c r="BM15" i="3"/>
  <c r="BH33" i="5" s="1"/>
  <c r="BO15" i="3"/>
  <c r="BH34" i="5" s="1"/>
  <c r="BQ15" i="3"/>
  <c r="BH35" i="5" s="1"/>
  <c r="BS15" i="3"/>
  <c r="BH36" i="5" s="1"/>
  <c r="BU15" i="3"/>
  <c r="BH37" i="5" s="1"/>
  <c r="BW15" i="3"/>
  <c r="BH38" i="5" s="1"/>
  <c r="BY15" i="3"/>
  <c r="CA15" i="3"/>
  <c r="CC15" i="3"/>
  <c r="BH41" i="5" s="1"/>
  <c r="CE15" i="3"/>
  <c r="CG15" i="3"/>
  <c r="BH43" i="5" s="1"/>
  <c r="CI15" i="3"/>
  <c r="BH44" i="5" s="1"/>
  <c r="CK15" i="3"/>
  <c r="BH45" i="5" s="1"/>
  <c r="CM15" i="3"/>
  <c r="BH46" i="5" s="1"/>
  <c r="CO15" i="3"/>
  <c r="BH47" i="5" s="1"/>
  <c r="CQ15" i="3"/>
  <c r="BH48" i="5" s="1"/>
  <c r="CS15" i="3"/>
  <c r="BH49" i="5" s="1"/>
  <c r="CU15" i="3"/>
  <c r="BH50" i="5" s="1"/>
  <c r="CW15" i="3"/>
  <c r="BH51" i="5" s="1"/>
  <c r="CY15" i="3"/>
  <c r="BH52" i="5" s="1"/>
  <c r="DA15" i="3"/>
  <c r="BH53" i="5" s="1"/>
  <c r="DC15" i="3"/>
  <c r="DE15" i="3"/>
  <c r="BH55" i="5" s="1"/>
  <c r="DG15" i="3"/>
  <c r="BH56" i="5" s="1"/>
  <c r="DI15" i="3"/>
  <c r="BH57" i="5" s="1"/>
  <c r="DK15" i="3"/>
  <c r="BH58" i="5" s="1"/>
  <c r="DM15" i="3"/>
  <c r="BH59" i="5" s="1"/>
  <c r="DO15" i="3"/>
  <c r="BH60" i="5" s="1"/>
  <c r="DQ15" i="3"/>
  <c r="BH61" i="5" s="1"/>
  <c r="DS15" i="3"/>
  <c r="BH62" i="5" s="1"/>
  <c r="DU15" i="3"/>
  <c r="DW15" i="3"/>
  <c r="BH64" i="5" s="1"/>
  <c r="DY15" i="3"/>
  <c r="BH65" i="5" s="1"/>
  <c r="EA15" i="3"/>
  <c r="EC15" i="3"/>
  <c r="BH67" i="5" s="1"/>
  <c r="EE15" i="3"/>
  <c r="BH68" i="5" s="1"/>
  <c r="EG15" i="3"/>
  <c r="BH69" i="5" s="1"/>
  <c r="EI15" i="3"/>
  <c r="BH70" i="5" s="1"/>
  <c r="EK15" i="3"/>
  <c r="BH71" i="5" s="1"/>
  <c r="EM15" i="3"/>
  <c r="BH72" i="5" s="1"/>
  <c r="EO15" i="3"/>
  <c r="BH73" i="5" s="1"/>
  <c r="EQ15" i="3"/>
  <c r="BH74" i="5" s="1"/>
  <c r="ES15" i="3"/>
  <c r="BH75" i="5" s="1"/>
  <c r="EU15" i="3"/>
  <c r="BH76" i="5" s="1"/>
  <c r="EW15" i="3"/>
  <c r="BH77" i="5" s="1"/>
  <c r="EY15" i="3"/>
  <c r="BH78" i="5" s="1"/>
  <c r="FA15" i="3"/>
  <c r="BH79" i="5" s="1"/>
  <c r="FC15" i="3"/>
  <c r="BH80" i="5" s="1"/>
  <c r="FE15" i="3"/>
  <c r="BH81" i="5" s="1"/>
  <c r="FG15" i="3"/>
  <c r="BH82" i="5" s="1"/>
  <c r="FI15" i="3"/>
  <c r="BH83" i="5" s="1"/>
  <c r="FK15" i="3"/>
  <c r="BH84" i="5" s="1"/>
  <c r="FM15" i="3"/>
  <c r="BH85" i="5" s="1"/>
  <c r="FO15" i="3"/>
  <c r="BH86" i="5" s="1"/>
  <c r="FQ15" i="3"/>
  <c r="BH87" i="5" s="1"/>
  <c r="FS15" i="3"/>
  <c r="BH88" i="5" s="1"/>
  <c r="FU15" i="3"/>
  <c r="BH89" i="5" s="1"/>
  <c r="FW15" i="3"/>
  <c r="BH90" i="5" s="1"/>
  <c r="FY15" i="3"/>
  <c r="BH91" i="5" s="1"/>
  <c r="GA15" i="3"/>
  <c r="BH92" i="5" s="1"/>
  <c r="GC15" i="3"/>
  <c r="BH93" i="5" s="1"/>
  <c r="GE15" i="3"/>
  <c r="BH94" i="5" s="1"/>
  <c r="GG15" i="3"/>
  <c r="BH95" i="5" s="1"/>
  <c r="GI15" i="3"/>
  <c r="BH96" i="5" s="1"/>
  <c r="GK15" i="3"/>
  <c r="BH97" i="5" s="1"/>
  <c r="GM15" i="3"/>
  <c r="BH98" i="5" s="1"/>
  <c r="GO15" i="3"/>
  <c r="BH99" i="5" s="1"/>
  <c r="GQ15" i="3"/>
  <c r="BH100" i="5" s="1"/>
  <c r="GS15" i="3"/>
  <c r="BH101" i="5" s="1"/>
  <c r="GU15" i="3"/>
  <c r="BH102" i="5" s="1"/>
  <c r="GW15" i="3"/>
  <c r="M15" i="3"/>
  <c r="BH7" i="5" s="1"/>
  <c r="M14" i="3"/>
  <c r="BF7" i="5" s="1"/>
  <c r="M13" i="3"/>
  <c r="M12" i="3"/>
  <c r="BB7" i="5" s="1"/>
  <c r="M11" i="3"/>
  <c r="AZ7" i="5" s="1"/>
  <c r="M10" i="3"/>
  <c r="AX7" i="5" s="1"/>
  <c r="M9" i="3"/>
  <c r="M17" i="3" s="1"/>
  <c r="M8" i="3"/>
  <c r="M7" i="3"/>
  <c r="M6" i="3"/>
  <c r="I9" i="3"/>
  <c r="I15" i="3"/>
  <c r="I14" i="3"/>
  <c r="BF5" i="5" s="1"/>
  <c r="I13" i="3"/>
  <c r="BD5" i="5" s="1"/>
  <c r="I12" i="3"/>
  <c r="I11" i="3"/>
  <c r="AZ5" i="5" s="1"/>
  <c r="I10" i="3"/>
  <c r="AX5" i="5" s="1"/>
  <c r="I8" i="3"/>
  <c r="AT5" i="5" s="1"/>
  <c r="I7" i="3"/>
  <c r="AR5" i="5" s="1"/>
  <c r="I6" i="3"/>
  <c r="Q11" i="1"/>
  <c r="Q9" i="1"/>
  <c r="Q8" i="1"/>
  <c r="BL86" i="5"/>
  <c r="BL85" i="5"/>
  <c r="BL70" i="5"/>
  <c r="BL62" i="5"/>
  <c r="BL52" i="5"/>
  <c r="BL46" i="5"/>
  <c r="BL34" i="5"/>
  <c r="BL33" i="5"/>
  <c r="BL26" i="5"/>
  <c r="BL16" i="5"/>
  <c r="BL14" i="5"/>
  <c r="BJ72" i="5"/>
  <c r="BJ22" i="5"/>
  <c r="BJ8" i="5"/>
  <c r="G5" i="3"/>
  <c r="GK5" i="3" s="1"/>
  <c r="BL4" i="5"/>
  <c r="BL3" i="5"/>
  <c r="BJ3" i="5"/>
  <c r="BJ4" i="5"/>
  <c r="G6" i="3"/>
  <c r="K15" i="3"/>
  <c r="BH6" i="5" s="1"/>
  <c r="K14" i="3"/>
  <c r="BF6" i="5" s="1"/>
  <c r="K13" i="3"/>
  <c r="K12" i="3"/>
  <c r="BB6" i="5" s="1"/>
  <c r="K11" i="3"/>
  <c r="AZ6" i="5" s="1"/>
  <c r="K10" i="3"/>
  <c r="AX6" i="5" s="1"/>
  <c r="K9" i="3"/>
  <c r="AV6" i="5" s="1"/>
  <c r="K8" i="3"/>
  <c r="AT6" i="5" s="1"/>
  <c r="K7" i="3"/>
  <c r="AR6" i="5" s="1"/>
  <c r="K6" i="3"/>
  <c r="AP6" i="5" s="1"/>
  <c r="G7" i="3"/>
  <c r="AR4" i="5" s="1"/>
  <c r="G8" i="3"/>
  <c r="AT4" i="5" s="1"/>
  <c r="G9" i="3"/>
  <c r="G10" i="3"/>
  <c r="G11" i="3"/>
  <c r="G12" i="3"/>
  <c r="G13" i="3"/>
  <c r="BD4" i="5" s="1"/>
  <c r="G14" i="3"/>
  <c r="BF4" i="5" s="1"/>
  <c r="G15" i="3"/>
  <c r="BH4" i="5" s="1"/>
  <c r="E2" i="3"/>
  <c r="C2" i="4"/>
  <c r="A7" i="1" s="1"/>
  <c r="G6" i="2" s="1"/>
  <c r="C3" i="4"/>
  <c r="A8" i="1" s="1"/>
  <c r="H6" i="2" s="1"/>
  <c r="C4" i="4"/>
  <c r="A9" i="1" s="1"/>
  <c r="C5" i="4"/>
  <c r="A10" i="1" s="1"/>
  <c r="J6" i="2" s="1"/>
  <c r="C6" i="4"/>
  <c r="C7" i="4"/>
  <c r="C8" i="4"/>
  <c r="A13" i="1" s="1"/>
  <c r="M6" i="2" s="1"/>
  <c r="C9" i="4"/>
  <c r="A14" i="1" s="1"/>
  <c r="N6" i="2" s="1"/>
  <c r="C10" i="4"/>
  <c r="C11" i="4"/>
  <c r="C12" i="4"/>
  <c r="C13" i="4"/>
  <c r="C14" i="4"/>
  <c r="C15" i="4"/>
  <c r="C16" i="4"/>
  <c r="C17" i="4"/>
  <c r="C18" i="4"/>
  <c r="AL4" i="3" s="1"/>
  <c r="C19" i="4"/>
  <c r="C20" i="4"/>
  <c r="C21" i="4"/>
  <c r="C22" i="4"/>
  <c r="C23" i="4"/>
  <c r="C24" i="4"/>
  <c r="C25" i="4"/>
  <c r="C26" i="4"/>
  <c r="C27" i="4"/>
  <c r="C28" i="4"/>
  <c r="C29" i="4"/>
  <c r="C30" i="4"/>
  <c r="BJ4" i="3" s="1"/>
  <c r="C31" i="4"/>
  <c r="C32" i="4"/>
  <c r="C33" i="4"/>
  <c r="C34" i="4"/>
  <c r="C35" i="4"/>
  <c r="A37" i="5" s="1"/>
  <c r="C36" i="4"/>
  <c r="C37" i="4"/>
  <c r="C38" i="4"/>
  <c r="C39" i="4"/>
  <c r="C40" i="4"/>
  <c r="C41" i="4"/>
  <c r="C42" i="4"/>
  <c r="CH4" i="3" s="1"/>
  <c r="C43" i="4"/>
  <c r="C44" i="4"/>
  <c r="C45" i="4"/>
  <c r="C46" i="4"/>
  <c r="C47" i="4"/>
  <c r="C48" i="4"/>
  <c r="C49" i="4"/>
  <c r="C50" i="4"/>
  <c r="C51" i="4"/>
  <c r="C52" i="4"/>
  <c r="C53" i="4"/>
  <c r="C54" i="4"/>
  <c r="C55" i="4"/>
  <c r="A97" i="5"/>
  <c r="A98" i="5"/>
  <c r="A99" i="5"/>
  <c r="A100" i="5"/>
  <c r="A101" i="5"/>
  <c r="A102" i="5"/>
  <c r="A103" i="5"/>
  <c r="BG103" i="5"/>
  <c r="BE103" i="5"/>
  <c r="BC103" i="5"/>
  <c r="BA103" i="5"/>
  <c r="AY103" i="5"/>
  <c r="BF102" i="5"/>
  <c r="BD102" i="5"/>
  <c r="AZ102" i="5"/>
  <c r="AR102" i="5"/>
  <c r="BG102" i="5"/>
  <c r="BE102" i="5"/>
  <c r="BC102" i="5"/>
  <c r="BA102" i="5"/>
  <c r="AY102" i="5"/>
  <c r="AV101" i="5"/>
  <c r="AR101" i="5"/>
  <c r="BG101" i="5"/>
  <c r="BE101" i="5"/>
  <c r="BC101" i="5"/>
  <c r="BA101" i="5"/>
  <c r="AY101" i="5"/>
  <c r="BF100" i="5"/>
  <c r="AX100" i="5"/>
  <c r="AP100" i="5"/>
  <c r="BG100" i="5"/>
  <c r="BE100" i="5"/>
  <c r="BC100" i="5"/>
  <c r="BA100" i="5"/>
  <c r="AY100" i="5"/>
  <c r="AZ99" i="5"/>
  <c r="AX99" i="5"/>
  <c r="AT99" i="5"/>
  <c r="AR99" i="5"/>
  <c r="AP99" i="5"/>
  <c r="BG99" i="5"/>
  <c r="BE99" i="5"/>
  <c r="BC99" i="5"/>
  <c r="BA99" i="5"/>
  <c r="AY99" i="5"/>
  <c r="BG98" i="5"/>
  <c r="BE98" i="5"/>
  <c r="BC98" i="5"/>
  <c r="BA98" i="5"/>
  <c r="AY98" i="5"/>
  <c r="BG97" i="5"/>
  <c r="BE97" i="5"/>
  <c r="BC97" i="5"/>
  <c r="BA97" i="5"/>
  <c r="AY97" i="5"/>
  <c r="BG96" i="5"/>
  <c r="BE96" i="5"/>
  <c r="BC96" i="5"/>
  <c r="BA96" i="5"/>
  <c r="AY96" i="5"/>
  <c r="BG95" i="5"/>
  <c r="BE95" i="5"/>
  <c r="BC95" i="5"/>
  <c r="BA95" i="5"/>
  <c r="AY95" i="5"/>
  <c r="BG94" i="5"/>
  <c r="BE94" i="5"/>
  <c r="BC94" i="5"/>
  <c r="BA94" i="5"/>
  <c r="AY94" i="5"/>
  <c r="BG93" i="5"/>
  <c r="BE93" i="5"/>
  <c r="BC93" i="5"/>
  <c r="BA93" i="5"/>
  <c r="AY93" i="5"/>
  <c r="AP92" i="5"/>
  <c r="BG92" i="5"/>
  <c r="BE92" i="5"/>
  <c r="BC92" i="5"/>
  <c r="BA92" i="5"/>
  <c r="AY92" i="5"/>
  <c r="BG91" i="5"/>
  <c r="BE91" i="5"/>
  <c r="BC91" i="5"/>
  <c r="BA91" i="5"/>
  <c r="AY91" i="5"/>
  <c r="AX90" i="5"/>
  <c r="AV90" i="5"/>
  <c r="AT90" i="5"/>
  <c r="AR90" i="5"/>
  <c r="BG90" i="5"/>
  <c r="BE90" i="5"/>
  <c r="BC90" i="5"/>
  <c r="BA90" i="5"/>
  <c r="AY90" i="5"/>
  <c r="BB89" i="5"/>
  <c r="AR89" i="5"/>
  <c r="BG89" i="5"/>
  <c r="BE89" i="5"/>
  <c r="BC89" i="5"/>
  <c r="BA89" i="5"/>
  <c r="AY89" i="5"/>
  <c r="AX88" i="5"/>
  <c r="AP88" i="5"/>
  <c r="BG88" i="5"/>
  <c r="BE88" i="5"/>
  <c r="BC88" i="5"/>
  <c r="BA88" i="5"/>
  <c r="AY88" i="5"/>
  <c r="BF87" i="5"/>
  <c r="BD87" i="5"/>
  <c r="BB87" i="5"/>
  <c r="AZ87" i="5"/>
  <c r="AX87" i="5"/>
  <c r="AV87" i="5"/>
  <c r="AT87" i="5"/>
  <c r="AR87" i="5"/>
  <c r="AP87" i="5"/>
  <c r="BG87" i="5"/>
  <c r="BE87" i="5"/>
  <c r="BC87" i="5"/>
  <c r="BA87" i="5"/>
  <c r="AY87" i="5"/>
  <c r="BG86" i="5"/>
  <c r="BE86" i="5"/>
  <c r="BC86" i="5"/>
  <c r="BA86" i="5"/>
  <c r="AY86" i="5"/>
  <c r="BG85" i="5"/>
  <c r="BE85" i="5"/>
  <c r="BC85" i="5"/>
  <c r="BA85" i="5"/>
  <c r="AY85" i="5"/>
  <c r="BG84" i="5"/>
  <c r="BE84" i="5"/>
  <c r="BC84" i="5"/>
  <c r="BA84" i="5"/>
  <c r="AY84" i="5"/>
  <c r="BG83" i="5"/>
  <c r="BE83" i="5"/>
  <c r="BC83" i="5"/>
  <c r="BA83" i="5"/>
  <c r="AY83" i="5"/>
  <c r="BG82" i="5"/>
  <c r="BE82" i="5"/>
  <c r="BC82" i="5"/>
  <c r="BA82" i="5"/>
  <c r="AY82" i="5"/>
  <c r="BG81" i="5"/>
  <c r="BE81" i="5"/>
  <c r="BC81" i="5"/>
  <c r="BA81" i="5"/>
  <c r="AY81" i="5"/>
  <c r="BG80" i="5"/>
  <c r="BE80" i="5"/>
  <c r="BC80" i="5"/>
  <c r="BA80" i="5"/>
  <c r="AY80" i="5"/>
  <c r="BG79" i="5"/>
  <c r="BE79" i="5"/>
  <c r="BC79" i="5"/>
  <c r="BA79" i="5"/>
  <c r="AY79" i="5"/>
  <c r="BB78" i="5"/>
  <c r="AV78" i="5"/>
  <c r="AT78" i="5"/>
  <c r="AR78" i="5"/>
  <c r="AP78" i="5"/>
  <c r="BG78" i="5"/>
  <c r="BE78" i="5"/>
  <c r="BC78" i="5"/>
  <c r="BA78" i="5"/>
  <c r="AY78" i="5"/>
  <c r="BD77" i="5"/>
  <c r="AT77" i="5"/>
  <c r="BG77" i="5"/>
  <c r="BE77" i="5"/>
  <c r="BC77" i="5"/>
  <c r="BA77" i="5"/>
  <c r="AY77" i="5"/>
  <c r="AX76" i="5"/>
  <c r="AR76" i="5"/>
  <c r="AP76" i="5"/>
  <c r="BG76" i="5"/>
  <c r="BE76" i="5"/>
  <c r="BC76" i="5"/>
  <c r="BA76" i="5"/>
  <c r="AY76" i="5"/>
  <c r="BD75" i="5"/>
  <c r="BB75" i="5"/>
  <c r="AX75" i="5"/>
  <c r="AV75" i="5"/>
  <c r="AT75" i="5"/>
  <c r="AR75" i="5"/>
  <c r="AP75" i="5"/>
  <c r="BG75" i="5"/>
  <c r="BE75" i="5"/>
  <c r="BC75" i="5"/>
  <c r="BA75" i="5"/>
  <c r="AY75" i="5"/>
  <c r="BG74" i="5"/>
  <c r="BE74" i="5"/>
  <c r="BC74" i="5"/>
  <c r="BA74" i="5"/>
  <c r="AY74" i="5"/>
  <c r="BG73" i="5"/>
  <c r="BE73" i="5"/>
  <c r="BC73" i="5"/>
  <c r="BA73" i="5"/>
  <c r="AY73" i="5"/>
  <c r="BG72" i="5"/>
  <c r="BE72" i="5"/>
  <c r="BC72" i="5"/>
  <c r="BA72" i="5"/>
  <c r="AY72" i="5"/>
  <c r="BG71" i="5"/>
  <c r="BE71" i="5"/>
  <c r="BC71" i="5"/>
  <c r="BA71" i="5"/>
  <c r="AY71" i="5"/>
  <c r="BG70" i="5"/>
  <c r="BE70" i="5"/>
  <c r="BC70" i="5"/>
  <c r="BA70" i="5"/>
  <c r="AY70" i="5"/>
  <c r="BG69" i="5"/>
  <c r="BE69" i="5"/>
  <c r="BC69" i="5"/>
  <c r="BA69" i="5"/>
  <c r="AY69" i="5"/>
  <c r="BF68" i="5"/>
  <c r="BG68" i="5"/>
  <c r="BE68" i="5"/>
  <c r="BC68" i="5"/>
  <c r="BA68" i="5"/>
  <c r="AY68" i="5"/>
  <c r="BG67" i="5"/>
  <c r="BE67" i="5"/>
  <c r="BC67" i="5"/>
  <c r="BA67" i="5"/>
  <c r="AY67" i="5"/>
  <c r="BH66" i="5"/>
  <c r="BB66" i="5"/>
  <c r="AV66" i="5"/>
  <c r="AT66" i="5"/>
  <c r="AR66" i="5"/>
  <c r="AP66" i="5"/>
  <c r="BG66" i="5"/>
  <c r="BE66" i="5"/>
  <c r="BC66" i="5"/>
  <c r="BA66" i="5"/>
  <c r="AY66" i="5"/>
  <c r="AV65" i="5"/>
  <c r="AT65" i="5"/>
  <c r="AR65" i="5"/>
  <c r="AP65" i="5"/>
  <c r="BG65" i="5"/>
  <c r="BE65" i="5"/>
  <c r="BC65" i="5"/>
  <c r="BA65" i="5"/>
  <c r="AY65" i="5"/>
  <c r="BF64" i="5"/>
  <c r="AX64" i="5"/>
  <c r="AT64" i="5"/>
  <c r="AR64" i="5"/>
  <c r="AP64" i="5"/>
  <c r="BG64" i="5"/>
  <c r="BE64" i="5"/>
  <c r="BC64" i="5"/>
  <c r="BA64" i="5"/>
  <c r="AY64" i="5"/>
  <c r="BH63" i="5"/>
  <c r="BF63" i="5"/>
  <c r="BB63" i="5"/>
  <c r="AZ63" i="5"/>
  <c r="AX63" i="5"/>
  <c r="AV63" i="5"/>
  <c r="AT63" i="5"/>
  <c r="AR63" i="5"/>
  <c r="AP63" i="5"/>
  <c r="BG63" i="5"/>
  <c r="BE63" i="5"/>
  <c r="BC63" i="5"/>
  <c r="BA63" i="5"/>
  <c r="AY63" i="5"/>
  <c r="BG62" i="5"/>
  <c r="BE62" i="5"/>
  <c r="BC62" i="5"/>
  <c r="BA62" i="5"/>
  <c r="AY62" i="5"/>
  <c r="BG61" i="5"/>
  <c r="BE61" i="5"/>
  <c r="BC61" i="5"/>
  <c r="BA61" i="5"/>
  <c r="AY61" i="5"/>
  <c r="BG60" i="5"/>
  <c r="BE60" i="5"/>
  <c r="BC60" i="5"/>
  <c r="BA60" i="5"/>
  <c r="AY60" i="5"/>
  <c r="BG59" i="5"/>
  <c r="BE59" i="5"/>
  <c r="BC59" i="5"/>
  <c r="BA59" i="5"/>
  <c r="AY59" i="5"/>
  <c r="BG58" i="5"/>
  <c r="BE58" i="5"/>
  <c r="BC58" i="5"/>
  <c r="BA58" i="5"/>
  <c r="AY58" i="5"/>
  <c r="BG57" i="5"/>
  <c r="BE57" i="5"/>
  <c r="BC57" i="5"/>
  <c r="BA57" i="5"/>
  <c r="AY57" i="5"/>
  <c r="BG56" i="5"/>
  <c r="BE56" i="5"/>
  <c r="BC56" i="5"/>
  <c r="BA56" i="5"/>
  <c r="AY56" i="5"/>
  <c r="BG55" i="5"/>
  <c r="BE55" i="5"/>
  <c r="BC55" i="5"/>
  <c r="BA55" i="5"/>
  <c r="AY55" i="5"/>
  <c r="BH54" i="5"/>
  <c r="BB54" i="5"/>
  <c r="AZ54" i="5"/>
  <c r="AV54" i="5"/>
  <c r="AP54" i="5"/>
  <c r="BG54" i="5"/>
  <c r="BE54" i="5"/>
  <c r="BC54" i="5"/>
  <c r="BA54" i="5"/>
  <c r="AY54" i="5"/>
  <c r="AZ53" i="5"/>
  <c r="AX53" i="5"/>
  <c r="AV53" i="5"/>
  <c r="AT53" i="5"/>
  <c r="AP53" i="5"/>
  <c r="BG53" i="5"/>
  <c r="BE53" i="5"/>
  <c r="BC53" i="5"/>
  <c r="BA53" i="5"/>
  <c r="AY53" i="5"/>
  <c r="AZ52" i="5"/>
  <c r="AX52" i="5"/>
  <c r="AT52" i="5"/>
  <c r="AR52" i="5"/>
  <c r="AP52" i="5"/>
  <c r="BG52" i="5"/>
  <c r="BE52" i="5"/>
  <c r="BC52" i="5"/>
  <c r="BA52" i="5"/>
  <c r="AY52" i="5"/>
  <c r="BF51" i="5"/>
  <c r="AZ51" i="5"/>
  <c r="AX51" i="5"/>
  <c r="AV51" i="5"/>
  <c r="AT51" i="5"/>
  <c r="AR51" i="5"/>
  <c r="AP51" i="5"/>
  <c r="BG51" i="5"/>
  <c r="BE51" i="5"/>
  <c r="BC51" i="5"/>
  <c r="BA51" i="5"/>
  <c r="AY51" i="5"/>
  <c r="BG50" i="5"/>
  <c r="BE50" i="5"/>
  <c r="BC50" i="5"/>
  <c r="BA50" i="5"/>
  <c r="AY50" i="5"/>
  <c r="BG49" i="5"/>
  <c r="BE49" i="5"/>
  <c r="BC49" i="5"/>
  <c r="BA49" i="5"/>
  <c r="AY49" i="5"/>
  <c r="BG48" i="5"/>
  <c r="BE48" i="5"/>
  <c r="BC48" i="5"/>
  <c r="BA48" i="5"/>
  <c r="AY48" i="5"/>
  <c r="BG47" i="5"/>
  <c r="BE47" i="5"/>
  <c r="BC47" i="5"/>
  <c r="BA47" i="5"/>
  <c r="AY47" i="5"/>
  <c r="BG46" i="5"/>
  <c r="BE46" i="5"/>
  <c r="BC46" i="5"/>
  <c r="BA46" i="5"/>
  <c r="AY46" i="5"/>
  <c r="BG45" i="5"/>
  <c r="BE45" i="5"/>
  <c r="BC45" i="5"/>
  <c r="BA45" i="5"/>
  <c r="AY45" i="5"/>
  <c r="BG44" i="5"/>
  <c r="BE44" i="5"/>
  <c r="BC44" i="5"/>
  <c r="BA44" i="5"/>
  <c r="AY44" i="5"/>
  <c r="BG43" i="5"/>
  <c r="BE43" i="5"/>
  <c r="BC43" i="5"/>
  <c r="BA43" i="5"/>
  <c r="AY43" i="5"/>
  <c r="BH42" i="5"/>
  <c r="BD42" i="5"/>
  <c r="BB42" i="5"/>
  <c r="AZ42" i="5"/>
  <c r="AX42" i="5"/>
  <c r="AV42" i="5"/>
  <c r="AT42" i="5"/>
  <c r="AR42" i="5"/>
  <c r="BG42" i="5"/>
  <c r="BE42" i="5"/>
  <c r="BC42" i="5"/>
  <c r="BA42" i="5"/>
  <c r="AY42" i="5"/>
  <c r="AX41" i="5"/>
  <c r="AV41" i="5"/>
  <c r="AT41" i="5"/>
  <c r="AR41" i="5"/>
  <c r="AP41" i="5"/>
  <c r="BG41" i="5"/>
  <c r="BE41" i="5"/>
  <c r="BC41" i="5"/>
  <c r="BA41" i="5"/>
  <c r="AY41" i="5"/>
  <c r="BH40" i="5"/>
  <c r="BB40" i="5"/>
  <c r="AX40" i="5"/>
  <c r="AV40" i="5"/>
  <c r="AT40" i="5"/>
  <c r="AR40" i="5"/>
  <c r="AP40" i="5"/>
  <c r="BG40" i="5"/>
  <c r="BE40" i="5"/>
  <c r="BC40" i="5"/>
  <c r="BA40" i="5"/>
  <c r="AY40" i="5"/>
  <c r="BH39" i="5"/>
  <c r="BF39" i="5"/>
  <c r="BB39" i="5"/>
  <c r="AZ39" i="5"/>
  <c r="AX39" i="5"/>
  <c r="AV39" i="5"/>
  <c r="AT39" i="5"/>
  <c r="AR39" i="5"/>
  <c r="AP39" i="5"/>
  <c r="BG39" i="5"/>
  <c r="BE39" i="5"/>
  <c r="BC39" i="5"/>
  <c r="BA39" i="5"/>
  <c r="AY39" i="5"/>
  <c r="BG38" i="5"/>
  <c r="BE38" i="5"/>
  <c r="BC38" i="5"/>
  <c r="BA38" i="5"/>
  <c r="AY38" i="5"/>
  <c r="BG37" i="5"/>
  <c r="BE37" i="5"/>
  <c r="BC37" i="5"/>
  <c r="BA37" i="5"/>
  <c r="AY37" i="5"/>
  <c r="BG36" i="5"/>
  <c r="BE36" i="5"/>
  <c r="BC36" i="5"/>
  <c r="BA36" i="5"/>
  <c r="AY36" i="5"/>
  <c r="BG35" i="5"/>
  <c r="BE35" i="5"/>
  <c r="BC35" i="5"/>
  <c r="BA35" i="5"/>
  <c r="AY35" i="5"/>
  <c r="BG34" i="5"/>
  <c r="BE34" i="5"/>
  <c r="BC34" i="5"/>
  <c r="BA34" i="5"/>
  <c r="AY34" i="5"/>
  <c r="BG33" i="5"/>
  <c r="BE33" i="5"/>
  <c r="BC33" i="5"/>
  <c r="BA33" i="5"/>
  <c r="AY33" i="5"/>
  <c r="BG32" i="5"/>
  <c r="BE32" i="5"/>
  <c r="BC32" i="5"/>
  <c r="BA32" i="5"/>
  <c r="AY32" i="5"/>
  <c r="BG31" i="5"/>
  <c r="BE31" i="5"/>
  <c r="BC31" i="5"/>
  <c r="BA31" i="5"/>
  <c r="AY31" i="5"/>
  <c r="BH30" i="5"/>
  <c r="BD30" i="5"/>
  <c r="BB30" i="5"/>
  <c r="AX30" i="5"/>
  <c r="AT30" i="5"/>
  <c r="AR30" i="5"/>
  <c r="AP30" i="5"/>
  <c r="BG30" i="5"/>
  <c r="BE30" i="5"/>
  <c r="BC30" i="5"/>
  <c r="BA30" i="5"/>
  <c r="AY30" i="5"/>
  <c r="AN103" i="5"/>
  <c r="AN102" i="5"/>
  <c r="AN99" i="5"/>
  <c r="AN92" i="5"/>
  <c r="AN91" i="5"/>
  <c r="AN84" i="5"/>
  <c r="AN76" i="5"/>
  <c r="AN73" i="5"/>
  <c r="AN72" i="5"/>
  <c r="AN66" i="5"/>
  <c r="AN63" i="5"/>
  <c r="AN60" i="5"/>
  <c r="AN58" i="5"/>
  <c r="AN55" i="5"/>
  <c r="AN51" i="5"/>
  <c r="AN48" i="5"/>
  <c r="AN47" i="5"/>
  <c r="AN36" i="5"/>
  <c r="AN30" i="5"/>
  <c r="AL102" i="5"/>
  <c r="AL98" i="5"/>
  <c r="AL95" i="5"/>
  <c r="AL94" i="5"/>
  <c r="AL86" i="5"/>
  <c r="AL83" i="5"/>
  <c r="AL82" i="5"/>
  <c r="AL78" i="5"/>
  <c r="AL77" i="5"/>
  <c r="AL75" i="5"/>
  <c r="AL74" i="5"/>
  <c r="AL71" i="5"/>
  <c r="AL70" i="5"/>
  <c r="AL69" i="5"/>
  <c r="AL61" i="5"/>
  <c r="AL60" i="5"/>
  <c r="AL59" i="5"/>
  <c r="AL54" i="5"/>
  <c r="AL53" i="5"/>
  <c r="AL50" i="5"/>
  <c r="AL49" i="5"/>
  <c r="AL47" i="5"/>
  <c r="AL46" i="5"/>
  <c r="AL38" i="5"/>
  <c r="AL35" i="5"/>
  <c r="AL34" i="5"/>
  <c r="AJ102" i="5"/>
  <c r="AJ100" i="5"/>
  <c r="AJ99" i="5"/>
  <c r="AJ98" i="5"/>
  <c r="AJ96" i="5"/>
  <c r="AJ95" i="5"/>
  <c r="AJ90" i="5"/>
  <c r="AJ88" i="5"/>
  <c r="AJ87" i="5"/>
  <c r="AJ86" i="5"/>
  <c r="AJ84" i="5"/>
  <c r="AJ83" i="5"/>
  <c r="AJ78" i="5"/>
  <c r="AJ76" i="5"/>
  <c r="AJ75" i="5"/>
  <c r="AJ74" i="5"/>
  <c r="AJ72" i="5"/>
  <c r="AJ71" i="5"/>
  <c r="AJ64" i="5"/>
  <c r="AJ63" i="5"/>
  <c r="AJ62" i="5"/>
  <c r="AJ60" i="5"/>
  <c r="AJ59" i="5"/>
  <c r="AJ54" i="5"/>
  <c r="AJ52" i="5"/>
  <c r="AJ51" i="5"/>
  <c r="AJ50" i="5"/>
  <c r="AJ48" i="5"/>
  <c r="AJ47" i="5"/>
  <c r="AJ40" i="5"/>
  <c r="AJ39" i="5"/>
  <c r="AJ38" i="5"/>
  <c r="AJ35" i="5"/>
  <c r="AJ30" i="5"/>
  <c r="AH101" i="5"/>
  <c r="AH100" i="5"/>
  <c r="AH98" i="5"/>
  <c r="AH97" i="5"/>
  <c r="AH94" i="5"/>
  <c r="AH93" i="5"/>
  <c r="AH89" i="5"/>
  <c r="AH88" i="5"/>
  <c r="AH86" i="5"/>
  <c r="AH85" i="5"/>
  <c r="AH82" i="5"/>
  <c r="AH81" i="5"/>
  <c r="AH80" i="5"/>
  <c r="AH77" i="5"/>
  <c r="AH76" i="5"/>
  <c r="AH74" i="5"/>
  <c r="AH73" i="5"/>
  <c r="AH70" i="5"/>
  <c r="AH69" i="5"/>
  <c r="AH65" i="5"/>
  <c r="AH64" i="5"/>
  <c r="AH62" i="5"/>
  <c r="AH61" i="5"/>
  <c r="AH58" i="5"/>
  <c r="AH57" i="5"/>
  <c r="AH53" i="5"/>
  <c r="AH52" i="5"/>
  <c r="AH50" i="5"/>
  <c r="AH49" i="5"/>
  <c r="AH46" i="5"/>
  <c r="AH45" i="5"/>
  <c r="AH44" i="5"/>
  <c r="AH41" i="5"/>
  <c r="AH40" i="5"/>
  <c r="AH38" i="5"/>
  <c r="AH37" i="5"/>
  <c r="AH34" i="5"/>
  <c r="AH33" i="5"/>
  <c r="AH32" i="5"/>
  <c r="AF100" i="5"/>
  <c r="AF99" i="5"/>
  <c r="AF96" i="5"/>
  <c r="AF95" i="5"/>
  <c r="AF94" i="5"/>
  <c r="AF93" i="5"/>
  <c r="AF92" i="5"/>
  <c r="AF88" i="5"/>
  <c r="AF87" i="5"/>
  <c r="AF84" i="5"/>
  <c r="AF83" i="5"/>
  <c r="AF82" i="5"/>
  <c r="AF81" i="5"/>
  <c r="AF80" i="5"/>
  <c r="AF76" i="5"/>
  <c r="AF75" i="5"/>
  <c r="AF72" i="5"/>
  <c r="AF71" i="5"/>
  <c r="AF70" i="5"/>
  <c r="AF69" i="5"/>
  <c r="AF68" i="5"/>
  <c r="AF64" i="5"/>
  <c r="AF63" i="5"/>
  <c r="AF60" i="5"/>
  <c r="AF59" i="5"/>
  <c r="AF58" i="5"/>
  <c r="AF57" i="5"/>
  <c r="AF56" i="5"/>
  <c r="AF54" i="5"/>
  <c r="AF52" i="5"/>
  <c r="AF51" i="5"/>
  <c r="AF48" i="5"/>
  <c r="AF47" i="5"/>
  <c r="AF46" i="5"/>
  <c r="AF45" i="5"/>
  <c r="AF44" i="5"/>
  <c r="AF40" i="5"/>
  <c r="AF39" i="5"/>
  <c r="AF36" i="5"/>
  <c r="AF35" i="5"/>
  <c r="AF34" i="5"/>
  <c r="AF33" i="5"/>
  <c r="AF32" i="5"/>
  <c r="AD98" i="5"/>
  <c r="AD97" i="5"/>
  <c r="AD96" i="5"/>
  <c r="AD95" i="5"/>
  <c r="AD94" i="5"/>
  <c r="AD93" i="5"/>
  <c r="AD86" i="5"/>
  <c r="AD85" i="5"/>
  <c r="AD84" i="5"/>
  <c r="AD83" i="5"/>
  <c r="AD82" i="5"/>
  <c r="AD81" i="5"/>
  <c r="AD78" i="5"/>
  <c r="AD76" i="5"/>
  <c r="AD75" i="5"/>
  <c r="AD74" i="5"/>
  <c r="AD73" i="5"/>
  <c r="AD72" i="5"/>
  <c r="AD71" i="5"/>
  <c r="AD70" i="5"/>
  <c r="AD69" i="5"/>
  <c r="AD66" i="5"/>
  <c r="AD64" i="5"/>
  <c r="AD62" i="5"/>
  <c r="AD61" i="5"/>
  <c r="AD60" i="5"/>
  <c r="AD59" i="5"/>
  <c r="AD58" i="5"/>
  <c r="AD57" i="5"/>
  <c r="AD50" i="5"/>
  <c r="AD49" i="5"/>
  <c r="AD48" i="5"/>
  <c r="AD47" i="5"/>
  <c r="AD46" i="5"/>
  <c r="AD45" i="5"/>
  <c r="AD40" i="5"/>
  <c r="AD39" i="5"/>
  <c r="AD38" i="5"/>
  <c r="AD37" i="5"/>
  <c r="AD36" i="5"/>
  <c r="AD35" i="5"/>
  <c r="AD34" i="5"/>
  <c r="AD33" i="5"/>
  <c r="AD30" i="5"/>
  <c r="AB103" i="5"/>
  <c r="AB99" i="5"/>
  <c r="AB98" i="5"/>
  <c r="AB97" i="5"/>
  <c r="AB96" i="5"/>
  <c r="AB95" i="5"/>
  <c r="AB94" i="5"/>
  <c r="AB91" i="5"/>
  <c r="AB87" i="5"/>
  <c r="AB86" i="5"/>
  <c r="AB85" i="5"/>
  <c r="AB84" i="5"/>
  <c r="AB83" i="5"/>
  <c r="AB82" i="5"/>
  <c r="AB79" i="5"/>
  <c r="AB75" i="5"/>
  <c r="AB74" i="5"/>
  <c r="AB73" i="5"/>
  <c r="AB72" i="5"/>
  <c r="AB71" i="5"/>
  <c r="AB70" i="5"/>
  <c r="AB67" i="5"/>
  <c r="AB63" i="5"/>
  <c r="AB62" i="5"/>
  <c r="AB61" i="5"/>
  <c r="AB60" i="5"/>
  <c r="AB59" i="5"/>
  <c r="AB58" i="5"/>
  <c r="AB55" i="5"/>
  <c r="AB51" i="5"/>
  <c r="AB50" i="5"/>
  <c r="AB49" i="5"/>
  <c r="AB48" i="5"/>
  <c r="AB47" i="5"/>
  <c r="AB46" i="5"/>
  <c r="AB43" i="5"/>
  <c r="AB39" i="5"/>
  <c r="AB38" i="5"/>
  <c r="AB37" i="5"/>
  <c r="AB36" i="5"/>
  <c r="AB35" i="5"/>
  <c r="AB34" i="5"/>
  <c r="AB31" i="5"/>
  <c r="Z102" i="5"/>
  <c r="Z101" i="5"/>
  <c r="Z98" i="5"/>
  <c r="Z97" i="5"/>
  <c r="Z96" i="5"/>
  <c r="Z93" i="5"/>
  <c r="Z90" i="5"/>
  <c r="Z89" i="5"/>
  <c r="Z86" i="5"/>
  <c r="Z85" i="5"/>
  <c r="Z84" i="5"/>
  <c r="Z81" i="5"/>
  <c r="Z80" i="5"/>
  <c r="Z78" i="5"/>
  <c r="Z77" i="5"/>
  <c r="Z76" i="5"/>
  <c r="Z74" i="5"/>
  <c r="Z73" i="5"/>
  <c r="Z72" i="5"/>
  <c r="Z69" i="5"/>
  <c r="Z66" i="5"/>
  <c r="Z65" i="5"/>
  <c r="Z62" i="5"/>
  <c r="Z61" i="5"/>
  <c r="Z60" i="5"/>
  <c r="Z57" i="5"/>
  <c r="Z54" i="5"/>
  <c r="Z53" i="5"/>
  <c r="Z50" i="5"/>
  <c r="Z49" i="5"/>
  <c r="Z48" i="5"/>
  <c r="Z45" i="5"/>
  <c r="Z43" i="5"/>
  <c r="Z42" i="5"/>
  <c r="Z41" i="5"/>
  <c r="Z38" i="5"/>
  <c r="Z37" i="5"/>
  <c r="Z36" i="5"/>
  <c r="Z33" i="5"/>
  <c r="Z30" i="5"/>
  <c r="X103" i="5"/>
  <c r="X102" i="5"/>
  <c r="X101" i="5"/>
  <c r="X100" i="5"/>
  <c r="X99" i="5"/>
  <c r="X96" i="5"/>
  <c r="X93" i="5"/>
  <c r="X92" i="5"/>
  <c r="X91" i="5"/>
  <c r="X90" i="5"/>
  <c r="X89" i="5"/>
  <c r="X88" i="5"/>
  <c r="X87" i="5"/>
  <c r="X84" i="5"/>
  <c r="X79" i="5"/>
  <c r="X78" i="5"/>
  <c r="X77" i="5"/>
  <c r="X76" i="5"/>
  <c r="X75" i="5"/>
  <c r="X72" i="5"/>
  <c r="X67" i="5"/>
  <c r="X66" i="5"/>
  <c r="X65" i="5"/>
  <c r="X64" i="5"/>
  <c r="X63" i="5"/>
  <c r="X62" i="5"/>
  <c r="X60" i="5"/>
  <c r="X56" i="5"/>
  <c r="X55" i="5"/>
  <c r="X54" i="5"/>
  <c r="X53" i="5"/>
  <c r="X52" i="5"/>
  <c r="X51" i="5"/>
  <c r="X50" i="5"/>
  <c r="X48" i="5"/>
  <c r="X45" i="5"/>
  <c r="X43" i="5"/>
  <c r="X42" i="5"/>
  <c r="X41" i="5"/>
  <c r="X40" i="5"/>
  <c r="X39" i="5"/>
  <c r="X36" i="5"/>
  <c r="X31" i="5"/>
  <c r="X30" i="5"/>
  <c r="V103" i="5"/>
  <c r="V102" i="5"/>
  <c r="V101" i="5"/>
  <c r="V100" i="5"/>
  <c r="V98" i="5"/>
  <c r="V97" i="5"/>
  <c r="V94" i="5"/>
  <c r="V93" i="5"/>
  <c r="V91" i="5"/>
  <c r="V90" i="5"/>
  <c r="V89" i="5"/>
  <c r="V88" i="5"/>
  <c r="V86" i="5"/>
  <c r="V85" i="5"/>
  <c r="V82" i="5"/>
  <c r="V81" i="5"/>
  <c r="V79" i="5"/>
  <c r="V78" i="5"/>
  <c r="V77" i="5"/>
  <c r="V76" i="5"/>
  <c r="V74" i="5"/>
  <c r="V73" i="5"/>
  <c r="V70" i="5"/>
  <c r="V69" i="5"/>
  <c r="V67" i="5"/>
  <c r="V66" i="5"/>
  <c r="V65" i="5"/>
  <c r="V64" i="5"/>
  <c r="V62" i="5"/>
  <c r="V61" i="5"/>
  <c r="V58" i="5"/>
  <c r="V57" i="5"/>
  <c r="V55" i="5"/>
  <c r="V54" i="5"/>
  <c r="V53" i="5"/>
  <c r="V52" i="5"/>
  <c r="V50" i="5"/>
  <c r="V49" i="5"/>
  <c r="V46" i="5"/>
  <c r="V45" i="5"/>
  <c r="V43" i="5"/>
  <c r="V42" i="5"/>
  <c r="V41" i="5"/>
  <c r="V40" i="5"/>
  <c r="V38" i="5"/>
  <c r="V37" i="5"/>
  <c r="V34" i="5"/>
  <c r="V33" i="5"/>
  <c r="V31" i="5"/>
  <c r="V30" i="5"/>
  <c r="T103" i="5"/>
  <c r="T102" i="5"/>
  <c r="T100" i="5"/>
  <c r="T99" i="5"/>
  <c r="T96" i="5"/>
  <c r="T95" i="5"/>
  <c r="T94" i="5"/>
  <c r="T91" i="5"/>
  <c r="T90" i="5"/>
  <c r="T88" i="5"/>
  <c r="T87" i="5"/>
  <c r="T84" i="5"/>
  <c r="T83" i="5"/>
  <c r="T82" i="5"/>
  <c r="T79" i="5"/>
  <c r="T78" i="5"/>
  <c r="T76" i="5"/>
  <c r="T75" i="5"/>
  <c r="T73" i="5"/>
  <c r="T72" i="5"/>
  <c r="T71" i="5"/>
  <c r="T70" i="5"/>
  <c r="T68" i="5"/>
  <c r="T67" i="5"/>
  <c r="T66" i="5"/>
  <c r="T64" i="5"/>
  <c r="T63" i="5"/>
  <c r="T60" i="5"/>
  <c r="T59" i="5"/>
  <c r="T58" i="5"/>
  <c r="T55" i="5"/>
  <c r="T54" i="5"/>
  <c r="T52" i="5"/>
  <c r="T51" i="5"/>
  <c r="T48" i="5"/>
  <c r="T47" i="5"/>
  <c r="T43" i="5"/>
  <c r="T42" i="5"/>
  <c r="T40" i="5"/>
  <c r="T39" i="5"/>
  <c r="T36" i="5"/>
  <c r="T35" i="5"/>
  <c r="T34" i="5"/>
  <c r="T31" i="5"/>
  <c r="T30" i="5"/>
  <c r="R102" i="5"/>
  <c r="R101" i="5"/>
  <c r="R99" i="5"/>
  <c r="R97" i="5"/>
  <c r="R96" i="5"/>
  <c r="R95" i="5"/>
  <c r="R94" i="5"/>
  <c r="R90" i="5"/>
  <c r="R89" i="5"/>
  <c r="R88" i="5"/>
  <c r="R85" i="5"/>
  <c r="R84" i="5"/>
  <c r="R83" i="5"/>
  <c r="R82" i="5"/>
  <c r="R78" i="5"/>
  <c r="R77" i="5"/>
  <c r="R76" i="5"/>
  <c r="R73" i="5"/>
  <c r="R72" i="5"/>
  <c r="R71" i="5"/>
  <c r="R70" i="5"/>
  <c r="R66" i="5"/>
  <c r="R65" i="5"/>
  <c r="R64" i="5"/>
  <c r="R61" i="5"/>
  <c r="R60" i="5"/>
  <c r="R59" i="5"/>
  <c r="R58" i="5"/>
  <c r="R54" i="5"/>
  <c r="R53" i="5"/>
  <c r="R52" i="5"/>
  <c r="R51" i="5"/>
  <c r="R49" i="5"/>
  <c r="R48" i="5"/>
  <c r="R47" i="5"/>
  <c r="R46" i="5"/>
  <c r="R42" i="5"/>
  <c r="R41" i="5"/>
  <c r="R37" i="5"/>
  <c r="R36" i="5"/>
  <c r="R35" i="5"/>
  <c r="R34" i="5"/>
  <c r="R30" i="5"/>
  <c r="P103" i="5"/>
  <c r="P99" i="5"/>
  <c r="P98" i="5"/>
  <c r="P97" i="5"/>
  <c r="P96" i="5"/>
  <c r="P95" i="5"/>
  <c r="P94" i="5"/>
  <c r="P87" i="5"/>
  <c r="P86" i="5"/>
  <c r="P85" i="5"/>
  <c r="P84" i="5"/>
  <c r="P83" i="5"/>
  <c r="P82" i="5"/>
  <c r="P77" i="5"/>
  <c r="P75" i="5"/>
  <c r="P74" i="5"/>
  <c r="P73" i="5"/>
  <c r="P72" i="5"/>
  <c r="P71" i="5"/>
  <c r="P70" i="5"/>
  <c r="P63" i="5"/>
  <c r="P62" i="5"/>
  <c r="P61" i="5"/>
  <c r="P60" i="5"/>
  <c r="P59" i="5"/>
  <c r="P58" i="5"/>
  <c r="P56" i="5"/>
  <c r="P53" i="5"/>
  <c r="P51" i="5"/>
  <c r="P50" i="5"/>
  <c r="P49" i="5"/>
  <c r="P48" i="5"/>
  <c r="P47" i="5"/>
  <c r="P46" i="5"/>
  <c r="P44" i="5"/>
  <c r="P39" i="5"/>
  <c r="P38" i="5"/>
  <c r="P37" i="5"/>
  <c r="P36" i="5"/>
  <c r="P35" i="5"/>
  <c r="P34" i="5"/>
  <c r="N101" i="5"/>
  <c r="N100" i="5"/>
  <c r="N99" i="5"/>
  <c r="N98" i="5"/>
  <c r="N97" i="5"/>
  <c r="N96" i="5"/>
  <c r="N94" i="5"/>
  <c r="N88" i="5"/>
  <c r="N87" i="5"/>
  <c r="N86" i="5"/>
  <c r="N85" i="5"/>
  <c r="N84" i="5"/>
  <c r="N82" i="5"/>
  <c r="N79" i="5"/>
  <c r="N76" i="5"/>
  <c r="N75" i="5"/>
  <c r="N74" i="5"/>
  <c r="N73" i="5"/>
  <c r="N72" i="5"/>
  <c r="N70" i="5"/>
  <c r="N64" i="5"/>
  <c r="N63" i="5"/>
  <c r="N62" i="5"/>
  <c r="N61" i="5"/>
  <c r="N60" i="5"/>
  <c r="N58" i="5"/>
  <c r="N55" i="5"/>
  <c r="N52" i="5"/>
  <c r="N51" i="5"/>
  <c r="N50" i="5"/>
  <c r="N49" i="5"/>
  <c r="N48" i="5"/>
  <c r="N46" i="5"/>
  <c r="N41" i="5"/>
  <c r="N40" i="5"/>
  <c r="N39" i="5"/>
  <c r="N38" i="5"/>
  <c r="N37" i="5"/>
  <c r="N36" i="5"/>
  <c r="N34" i="5"/>
  <c r="L103" i="5"/>
  <c r="L99" i="5"/>
  <c r="L98" i="5"/>
  <c r="L96" i="5"/>
  <c r="L95" i="5"/>
  <c r="L92" i="5"/>
  <c r="L91" i="5"/>
  <c r="L89" i="5"/>
  <c r="L87" i="5"/>
  <c r="L86" i="5"/>
  <c r="L84" i="5"/>
  <c r="L83" i="5"/>
  <c r="L80" i="5"/>
  <c r="L79" i="5"/>
  <c r="L77" i="5"/>
  <c r="L75" i="5"/>
  <c r="L74" i="5"/>
  <c r="L72" i="5"/>
  <c r="L71" i="5"/>
  <c r="L68" i="5"/>
  <c r="L67" i="5"/>
  <c r="L65" i="5"/>
  <c r="L63" i="5"/>
  <c r="L62" i="5"/>
  <c r="L60" i="5"/>
  <c r="L59" i="5"/>
  <c r="L56" i="5"/>
  <c r="L55" i="5"/>
  <c r="L53" i="5"/>
  <c r="L51" i="5"/>
  <c r="L50" i="5"/>
  <c r="L48" i="5"/>
  <c r="L47" i="5"/>
  <c r="L44" i="5"/>
  <c r="L43" i="5"/>
  <c r="L41" i="5"/>
  <c r="L39" i="5"/>
  <c r="L38" i="5"/>
  <c r="L36" i="5"/>
  <c r="L35" i="5"/>
  <c r="L32" i="5"/>
  <c r="L31" i="5"/>
  <c r="J102" i="5"/>
  <c r="J101" i="5"/>
  <c r="J100" i="5"/>
  <c r="J98" i="5"/>
  <c r="J97" i="5"/>
  <c r="J94" i="5"/>
  <c r="J92" i="5"/>
  <c r="J90" i="5"/>
  <c r="J89" i="5"/>
  <c r="J86" i="5"/>
  <c r="J85" i="5"/>
  <c r="J83" i="5"/>
  <c r="J82" i="5"/>
  <c r="J80" i="5"/>
  <c r="J78" i="5"/>
  <c r="J77" i="5"/>
  <c r="J76" i="5"/>
  <c r="J74" i="5"/>
  <c r="J73" i="5"/>
  <c r="J71" i="5"/>
  <c r="J70" i="5"/>
  <c r="J68" i="5"/>
  <c r="J66" i="5"/>
  <c r="J65" i="5"/>
  <c r="J62" i="5"/>
  <c r="J61" i="5"/>
  <c r="J59" i="5"/>
  <c r="J58" i="5"/>
  <c r="J56" i="5"/>
  <c r="J54" i="5"/>
  <c r="J53" i="5"/>
  <c r="J50" i="5"/>
  <c r="J49" i="5"/>
  <c r="J47" i="5"/>
  <c r="J46" i="5"/>
  <c r="J45" i="5"/>
  <c r="J44" i="5"/>
  <c r="J43" i="5"/>
  <c r="J42" i="5"/>
  <c r="J41" i="5"/>
  <c r="J40" i="5"/>
  <c r="J38" i="5"/>
  <c r="J37" i="5"/>
  <c r="J35" i="5"/>
  <c r="J34" i="5"/>
  <c r="J33" i="5"/>
  <c r="J32" i="5"/>
  <c r="J31" i="5"/>
  <c r="J30" i="5"/>
  <c r="H103" i="5"/>
  <c r="H102" i="5"/>
  <c r="H99" i="5"/>
  <c r="H97" i="5"/>
  <c r="H96" i="5"/>
  <c r="H95" i="5"/>
  <c r="H94" i="5"/>
  <c r="H93" i="5"/>
  <c r="H91" i="5"/>
  <c r="H90" i="5"/>
  <c r="H87" i="5"/>
  <c r="H85" i="5"/>
  <c r="H84" i="5"/>
  <c r="H83" i="5"/>
  <c r="H79" i="5"/>
  <c r="H78" i="5"/>
  <c r="H75" i="5"/>
  <c r="H73" i="5"/>
  <c r="H72" i="5"/>
  <c r="H71" i="5"/>
  <c r="H69" i="5"/>
  <c r="H67" i="5"/>
  <c r="H66" i="5"/>
  <c r="H63" i="5"/>
  <c r="H61" i="5"/>
  <c r="H60" i="5"/>
  <c r="H59" i="5"/>
  <c r="H57" i="5"/>
  <c r="H55" i="5"/>
  <c r="H54" i="5"/>
  <c r="H51" i="5"/>
  <c r="H49" i="5"/>
  <c r="H48" i="5"/>
  <c r="H47" i="5"/>
  <c r="H46" i="5"/>
  <c r="H45" i="5"/>
  <c r="H43" i="5"/>
  <c r="H42" i="5"/>
  <c r="H39" i="5"/>
  <c r="H37" i="5"/>
  <c r="H36" i="5"/>
  <c r="H35" i="5"/>
  <c r="H34" i="5"/>
  <c r="H33" i="5"/>
  <c r="H31" i="5"/>
  <c r="H30" i="5"/>
  <c r="F101" i="5"/>
  <c r="F98" i="5"/>
  <c r="F97" i="5"/>
  <c r="F96" i="5"/>
  <c r="F95" i="5"/>
  <c r="F94" i="5"/>
  <c r="F93" i="5"/>
  <c r="F92" i="5"/>
  <c r="F89" i="5"/>
  <c r="F87" i="5"/>
  <c r="F86" i="5"/>
  <c r="F85" i="5"/>
  <c r="F83" i="5"/>
  <c r="F82" i="5"/>
  <c r="F81" i="5"/>
  <c r="F80" i="5"/>
  <c r="F77" i="5"/>
  <c r="F74" i="5"/>
  <c r="F73" i="5"/>
  <c r="F71" i="5"/>
  <c r="F70" i="5"/>
  <c r="F69" i="5"/>
  <c r="F68" i="5"/>
  <c r="F65" i="5"/>
  <c r="F62" i="5"/>
  <c r="F61" i="5"/>
  <c r="F59" i="5"/>
  <c r="F58" i="5"/>
  <c r="F57" i="5"/>
  <c r="F56" i="5"/>
  <c r="F53" i="5"/>
  <c r="F50" i="5"/>
  <c r="F49" i="5"/>
  <c r="F48" i="5"/>
  <c r="F47" i="5"/>
  <c r="F46" i="5"/>
  <c r="F45" i="5"/>
  <c r="F44" i="5"/>
  <c r="F41" i="5"/>
  <c r="F38" i="5"/>
  <c r="F37" i="5"/>
  <c r="F36" i="5"/>
  <c r="F35" i="5"/>
  <c r="F34" i="5"/>
  <c r="F33" i="5"/>
  <c r="F32" i="5"/>
  <c r="D103" i="5"/>
  <c r="D101" i="5"/>
  <c r="D99" i="5"/>
  <c r="D98" i="5"/>
  <c r="D97" i="5"/>
  <c r="D96" i="5"/>
  <c r="D95" i="5"/>
  <c r="D94" i="5"/>
  <c r="D92" i="5"/>
  <c r="D91" i="5"/>
  <c r="D90" i="5"/>
  <c r="D89" i="5"/>
  <c r="D87" i="5"/>
  <c r="D85" i="5"/>
  <c r="D84" i="5"/>
  <c r="D83" i="5"/>
  <c r="D82" i="5"/>
  <c r="D80" i="5"/>
  <c r="D79" i="5"/>
  <c r="D78" i="5"/>
  <c r="D77" i="5"/>
  <c r="D75" i="5"/>
  <c r="D73" i="5"/>
  <c r="D72" i="5"/>
  <c r="D71" i="5"/>
  <c r="D70" i="5"/>
  <c r="D68" i="5"/>
  <c r="D67" i="5"/>
  <c r="D66" i="5"/>
  <c r="D65" i="5"/>
  <c r="D63" i="5"/>
  <c r="D61" i="5"/>
  <c r="D60" i="5"/>
  <c r="D59" i="5"/>
  <c r="D58" i="5"/>
  <c r="D56" i="5"/>
  <c r="D55" i="5"/>
  <c r="D54" i="5"/>
  <c r="D47" i="5"/>
  <c r="D53" i="5"/>
  <c r="D51" i="5"/>
  <c r="D49" i="5"/>
  <c r="D48" i="5"/>
  <c r="D46" i="5"/>
  <c r="D44" i="5"/>
  <c r="D43" i="5"/>
  <c r="D42" i="5"/>
  <c r="D41" i="5"/>
  <c r="D39" i="5"/>
  <c r="D38" i="5"/>
  <c r="D37" i="5"/>
  <c r="D36" i="5"/>
  <c r="D35" i="5"/>
  <c r="D34" i="5"/>
  <c r="D32" i="5"/>
  <c r="D31" i="5"/>
  <c r="D30" i="5"/>
  <c r="BH29" i="5"/>
  <c r="BF29" i="5"/>
  <c r="BD29" i="5"/>
  <c r="BB29" i="5"/>
  <c r="AV29" i="5"/>
  <c r="AT29" i="5"/>
  <c r="AR29" i="5"/>
  <c r="AP29" i="5"/>
  <c r="AL29" i="5"/>
  <c r="AJ29" i="5"/>
  <c r="AH29" i="5"/>
  <c r="AB29" i="5"/>
  <c r="Z29" i="5"/>
  <c r="X29" i="5"/>
  <c r="V29" i="5"/>
  <c r="R29" i="5"/>
  <c r="L29" i="5"/>
  <c r="J29" i="5"/>
  <c r="F29" i="5"/>
  <c r="D29" i="5"/>
  <c r="BG29" i="5"/>
  <c r="BE29" i="5"/>
  <c r="BC29" i="5"/>
  <c r="BA29" i="5"/>
  <c r="AY29" i="5"/>
  <c r="BH28" i="5"/>
  <c r="BF28" i="5"/>
  <c r="BD28" i="5"/>
  <c r="BB28" i="5"/>
  <c r="AZ28" i="5"/>
  <c r="AX28" i="5"/>
  <c r="AV28" i="5"/>
  <c r="AT28" i="5"/>
  <c r="AR28" i="5"/>
  <c r="AP28" i="5"/>
  <c r="AJ28" i="5"/>
  <c r="AH28" i="5"/>
  <c r="AF28" i="5"/>
  <c r="Z28" i="5"/>
  <c r="X28" i="5"/>
  <c r="V28" i="5"/>
  <c r="T28" i="5"/>
  <c r="R28" i="5"/>
  <c r="N28" i="5"/>
  <c r="J28" i="5"/>
  <c r="BG28" i="5"/>
  <c r="BE28" i="5"/>
  <c r="BC28" i="5"/>
  <c r="BA28" i="5"/>
  <c r="AY28" i="5"/>
  <c r="BF27" i="5"/>
  <c r="AZ27" i="5"/>
  <c r="AX27" i="5"/>
  <c r="AV27" i="5"/>
  <c r="AT27" i="5"/>
  <c r="AR27" i="5"/>
  <c r="AP27" i="5"/>
  <c r="AN27" i="5"/>
  <c r="AJ27" i="5"/>
  <c r="AH27" i="5"/>
  <c r="AF27" i="5"/>
  <c r="AB27" i="5"/>
  <c r="X27" i="5"/>
  <c r="T27" i="5"/>
  <c r="P27" i="5"/>
  <c r="N27" i="5"/>
  <c r="L27" i="5"/>
  <c r="J27" i="5"/>
  <c r="H27" i="5"/>
  <c r="D27" i="5"/>
  <c r="BG27" i="5"/>
  <c r="BE27" i="5"/>
  <c r="BC27" i="5"/>
  <c r="BA27" i="5"/>
  <c r="AY27" i="5"/>
  <c r="AL26" i="5"/>
  <c r="AJ26" i="5"/>
  <c r="AH26" i="5"/>
  <c r="AF26" i="5"/>
  <c r="AD26" i="5"/>
  <c r="AB26" i="5"/>
  <c r="Z26" i="5"/>
  <c r="V26" i="5"/>
  <c r="T26" i="5"/>
  <c r="P26" i="5"/>
  <c r="N26" i="5"/>
  <c r="L26" i="5"/>
  <c r="J26" i="5"/>
  <c r="F26" i="5"/>
  <c r="D26" i="5"/>
  <c r="BG26" i="5"/>
  <c r="BE26" i="5"/>
  <c r="BC26" i="5"/>
  <c r="BA26" i="5"/>
  <c r="AY26" i="5"/>
  <c r="AL25" i="5"/>
  <c r="AH25" i="5"/>
  <c r="AD25" i="5"/>
  <c r="AB25" i="5"/>
  <c r="Z25" i="5"/>
  <c r="V25" i="5"/>
  <c r="R25" i="5"/>
  <c r="P25" i="5"/>
  <c r="N25" i="5"/>
  <c r="J25" i="5"/>
  <c r="H25" i="5"/>
  <c r="F25" i="5"/>
  <c r="D25" i="5"/>
  <c r="BG25" i="5"/>
  <c r="BE25" i="5"/>
  <c r="BC25" i="5"/>
  <c r="BA25" i="5"/>
  <c r="AY25" i="5"/>
  <c r="AN24" i="5"/>
  <c r="AJ24" i="5"/>
  <c r="AF24" i="5"/>
  <c r="AD24" i="5"/>
  <c r="AB24" i="5"/>
  <c r="Z24" i="5"/>
  <c r="X24" i="5"/>
  <c r="T24" i="5"/>
  <c r="R24" i="5"/>
  <c r="P24" i="5"/>
  <c r="N24" i="5"/>
  <c r="L24" i="5"/>
  <c r="J24" i="5"/>
  <c r="H24" i="5"/>
  <c r="D24" i="5"/>
  <c r="BG24" i="5"/>
  <c r="BE24" i="5"/>
  <c r="BC24" i="5"/>
  <c r="BA24" i="5"/>
  <c r="AY24" i="5"/>
  <c r="AL23" i="5"/>
  <c r="AJ23" i="5"/>
  <c r="AF23" i="5"/>
  <c r="AD23" i="5"/>
  <c r="AB23" i="5"/>
  <c r="T23" i="5"/>
  <c r="R23" i="5"/>
  <c r="P23" i="5"/>
  <c r="L23" i="5"/>
  <c r="J23" i="5"/>
  <c r="H23" i="5"/>
  <c r="F23" i="5"/>
  <c r="D23" i="5"/>
  <c r="BG23" i="5"/>
  <c r="BE23" i="5"/>
  <c r="BC23" i="5"/>
  <c r="BA23" i="5"/>
  <c r="AY23" i="5"/>
  <c r="AL22" i="5"/>
  <c r="AH22" i="5"/>
  <c r="AF22" i="5"/>
  <c r="AD22" i="5"/>
  <c r="AB22" i="5"/>
  <c r="X22" i="5"/>
  <c r="V22" i="5"/>
  <c r="T22" i="5"/>
  <c r="R22" i="5"/>
  <c r="P22" i="5"/>
  <c r="N22" i="5"/>
  <c r="L22" i="5"/>
  <c r="J22" i="5"/>
  <c r="F22" i="5"/>
  <c r="D22" i="5"/>
  <c r="BG22" i="5"/>
  <c r="BE22" i="5"/>
  <c r="BC22" i="5"/>
  <c r="BA22" i="5"/>
  <c r="AY22" i="5"/>
  <c r="AL21" i="5"/>
  <c r="AH21" i="5"/>
  <c r="AF21" i="5"/>
  <c r="AD21" i="5"/>
  <c r="Z21" i="5"/>
  <c r="X21" i="5"/>
  <c r="V21" i="5"/>
  <c r="R21" i="5"/>
  <c r="J21" i="5"/>
  <c r="H21" i="5"/>
  <c r="F21" i="5"/>
  <c r="BG21" i="5"/>
  <c r="BE21" i="5"/>
  <c r="BC21" i="5"/>
  <c r="BA21" i="5"/>
  <c r="AY21" i="5"/>
  <c r="AN20" i="5"/>
  <c r="AH20" i="5"/>
  <c r="AF20" i="5"/>
  <c r="V20" i="5"/>
  <c r="P20" i="5"/>
  <c r="N20" i="5"/>
  <c r="L20" i="5"/>
  <c r="J20" i="5"/>
  <c r="F20" i="5"/>
  <c r="D20" i="5"/>
  <c r="BG20" i="5"/>
  <c r="BE20" i="5"/>
  <c r="BC20" i="5"/>
  <c r="BA20" i="5"/>
  <c r="AY20" i="5"/>
  <c r="BD19" i="5"/>
  <c r="AN19" i="5"/>
  <c r="AB19" i="5"/>
  <c r="X19" i="5"/>
  <c r="V19" i="5"/>
  <c r="T19" i="5"/>
  <c r="N19" i="5"/>
  <c r="L19" i="5"/>
  <c r="J19" i="5"/>
  <c r="H19" i="5"/>
  <c r="D19" i="5"/>
  <c r="BG19" i="5"/>
  <c r="BE19" i="5"/>
  <c r="BC19" i="5"/>
  <c r="BA19" i="5"/>
  <c r="AY19" i="5"/>
  <c r="BH18" i="5"/>
  <c r="BD18" i="5"/>
  <c r="BB18" i="5"/>
  <c r="AZ18" i="5"/>
  <c r="AV18" i="5"/>
  <c r="AR18" i="5"/>
  <c r="AP18" i="5"/>
  <c r="AN18" i="5"/>
  <c r="AL18" i="5"/>
  <c r="AJ18" i="5"/>
  <c r="AD18" i="5"/>
  <c r="AB18" i="5"/>
  <c r="Z18" i="5"/>
  <c r="X18" i="5"/>
  <c r="V18" i="5"/>
  <c r="T18" i="5"/>
  <c r="R18" i="5"/>
  <c r="P18" i="5"/>
  <c r="J18" i="5"/>
  <c r="H18" i="5"/>
  <c r="D18" i="5"/>
  <c r="BG18" i="5"/>
  <c r="BE18" i="5"/>
  <c r="BC18" i="5"/>
  <c r="BA18" i="5"/>
  <c r="AY18" i="5"/>
  <c r="BF17" i="5"/>
  <c r="BD17" i="5"/>
  <c r="BB17" i="5"/>
  <c r="AZ17" i="5"/>
  <c r="AX17" i="5"/>
  <c r="AV17" i="5"/>
  <c r="AT17" i="5"/>
  <c r="AR17" i="5"/>
  <c r="AP17" i="5"/>
  <c r="AL17" i="5"/>
  <c r="AH17" i="5"/>
  <c r="AB17" i="5"/>
  <c r="Z17" i="5"/>
  <c r="X17" i="5"/>
  <c r="V17" i="5"/>
  <c r="R17" i="5"/>
  <c r="L17" i="5"/>
  <c r="J17" i="5"/>
  <c r="F17" i="5"/>
  <c r="D17" i="5"/>
  <c r="BG17" i="5"/>
  <c r="BE17" i="5"/>
  <c r="BC17" i="5"/>
  <c r="BA17" i="5"/>
  <c r="AY17" i="5"/>
  <c r="BH16" i="5"/>
  <c r="BF16" i="5"/>
  <c r="BD16" i="5"/>
  <c r="BB16" i="5"/>
  <c r="AZ16" i="5"/>
  <c r="AX16" i="5"/>
  <c r="AV16" i="5"/>
  <c r="AT16" i="5"/>
  <c r="AR16" i="5"/>
  <c r="AP16" i="5"/>
  <c r="AJ16" i="5"/>
  <c r="AH16" i="5"/>
  <c r="AF16" i="5"/>
  <c r="AD16" i="5"/>
  <c r="Z16" i="5"/>
  <c r="X16" i="5"/>
  <c r="V16" i="5"/>
  <c r="T16" i="5"/>
  <c r="R16" i="5"/>
  <c r="P16" i="5"/>
  <c r="N16" i="5"/>
  <c r="J16" i="5"/>
  <c r="BG16" i="5"/>
  <c r="BE16" i="5"/>
  <c r="BC16" i="5"/>
  <c r="BA16" i="5"/>
  <c r="AY16" i="5"/>
  <c r="BF15" i="5"/>
  <c r="BD15" i="5"/>
  <c r="BB15" i="5"/>
  <c r="AZ15" i="5"/>
  <c r="AX15" i="5"/>
  <c r="AV15" i="5"/>
  <c r="AT15" i="5"/>
  <c r="AR15" i="5"/>
  <c r="AP15" i="5"/>
  <c r="AN15" i="5"/>
  <c r="AJ15" i="5"/>
  <c r="AH15" i="5"/>
  <c r="AF15" i="5"/>
  <c r="AB15" i="5"/>
  <c r="X15" i="5"/>
  <c r="T15" i="5"/>
  <c r="P15" i="5"/>
  <c r="N15" i="5"/>
  <c r="L15" i="5"/>
  <c r="J15" i="5"/>
  <c r="H15" i="5"/>
  <c r="D15" i="5"/>
  <c r="BG15" i="5"/>
  <c r="BE15" i="5"/>
  <c r="BC15" i="5"/>
  <c r="BA15" i="5"/>
  <c r="AY15" i="5"/>
  <c r="AN14" i="5"/>
  <c r="AL14" i="5"/>
  <c r="AJ14" i="5"/>
  <c r="AH14" i="5"/>
  <c r="AF14" i="5"/>
  <c r="AD14" i="5"/>
  <c r="AB14" i="5"/>
  <c r="Z14" i="5"/>
  <c r="X14" i="5"/>
  <c r="V14" i="5"/>
  <c r="T14" i="5"/>
  <c r="P14" i="5"/>
  <c r="N14" i="5"/>
  <c r="L14" i="5"/>
  <c r="J14" i="5"/>
  <c r="F14" i="5"/>
  <c r="BG14" i="5"/>
  <c r="BE14" i="5"/>
  <c r="BC14" i="5"/>
  <c r="BA14" i="5"/>
  <c r="AY14" i="5"/>
  <c r="BG13" i="5"/>
  <c r="BE13" i="5"/>
  <c r="BC13" i="5"/>
  <c r="BA13" i="5"/>
  <c r="AY13" i="5"/>
  <c r="AN13" i="5"/>
  <c r="AL13" i="5"/>
  <c r="AJ13" i="5"/>
  <c r="AH13" i="5"/>
  <c r="AF13" i="5"/>
  <c r="AD13" i="5"/>
  <c r="AB13" i="5"/>
  <c r="Z13" i="5"/>
  <c r="V13" i="5"/>
  <c r="R13" i="5"/>
  <c r="P13" i="5"/>
  <c r="N13" i="5"/>
  <c r="L13" i="5"/>
  <c r="J13" i="5"/>
  <c r="H13" i="5"/>
  <c r="F13" i="5"/>
  <c r="D13" i="5"/>
  <c r="AN12" i="5"/>
  <c r="AJ12" i="5"/>
  <c r="AH12" i="5"/>
  <c r="AF12" i="5"/>
  <c r="AD12" i="5"/>
  <c r="AB12" i="5"/>
  <c r="Z12" i="5"/>
  <c r="X12" i="5"/>
  <c r="T12" i="5"/>
  <c r="R12" i="5"/>
  <c r="P12" i="5"/>
  <c r="N12" i="5"/>
  <c r="L12" i="5"/>
  <c r="J12" i="5"/>
  <c r="H12" i="5"/>
  <c r="D12" i="5"/>
  <c r="BG12" i="5"/>
  <c r="BE12" i="5"/>
  <c r="BC12" i="5"/>
  <c r="BA12" i="5"/>
  <c r="AY12" i="5"/>
  <c r="AL11" i="5"/>
  <c r="AJ11" i="5"/>
  <c r="AF11" i="5"/>
  <c r="AD11" i="5"/>
  <c r="AB11" i="5"/>
  <c r="T11" i="5"/>
  <c r="R11" i="5"/>
  <c r="P11" i="5"/>
  <c r="L11" i="5"/>
  <c r="J11" i="5"/>
  <c r="H11" i="5"/>
  <c r="F11" i="5"/>
  <c r="D11" i="5"/>
  <c r="BG11" i="5"/>
  <c r="BE11" i="5"/>
  <c r="BC11" i="5"/>
  <c r="BA11" i="5"/>
  <c r="AY11" i="5"/>
  <c r="AL10" i="5"/>
  <c r="AJ10" i="5"/>
  <c r="AH10" i="5"/>
  <c r="AF10" i="5"/>
  <c r="AD10" i="5"/>
  <c r="AB10" i="5"/>
  <c r="X10" i="5"/>
  <c r="V10" i="5"/>
  <c r="T10" i="5"/>
  <c r="R10" i="5"/>
  <c r="P10" i="5"/>
  <c r="N10" i="5"/>
  <c r="L10" i="5"/>
  <c r="J10" i="5"/>
  <c r="H10" i="5"/>
  <c r="F10" i="5"/>
  <c r="D10" i="5"/>
  <c r="BG10" i="5"/>
  <c r="BE10" i="5"/>
  <c r="BC10" i="5"/>
  <c r="BA10" i="5"/>
  <c r="AY10" i="5"/>
  <c r="BG9" i="5"/>
  <c r="BE9" i="5"/>
  <c r="BC9" i="5"/>
  <c r="BA9" i="5"/>
  <c r="AY9" i="5"/>
  <c r="AL9" i="5"/>
  <c r="AH9" i="5"/>
  <c r="AF9" i="5"/>
  <c r="AD9" i="5"/>
  <c r="Z9" i="5"/>
  <c r="V9" i="5"/>
  <c r="R9" i="5"/>
  <c r="N9" i="5"/>
  <c r="J9" i="5"/>
  <c r="H9" i="5"/>
  <c r="F9" i="5"/>
  <c r="D9" i="5"/>
  <c r="AZ8" i="5"/>
  <c r="AX8" i="5"/>
  <c r="AV8" i="5"/>
  <c r="AN8" i="5"/>
  <c r="AL8" i="5"/>
  <c r="AJ8" i="5"/>
  <c r="AH8" i="5"/>
  <c r="AF8" i="5"/>
  <c r="AB8" i="5"/>
  <c r="Z8" i="5"/>
  <c r="X8" i="5"/>
  <c r="V8" i="5"/>
  <c r="T8" i="5"/>
  <c r="R8" i="5"/>
  <c r="P8" i="5"/>
  <c r="N8" i="5"/>
  <c r="L8" i="5"/>
  <c r="J8" i="5"/>
  <c r="H8" i="5"/>
  <c r="F8" i="5"/>
  <c r="D8" i="5"/>
  <c r="BG8" i="5"/>
  <c r="BE8" i="5"/>
  <c r="BC8" i="5"/>
  <c r="BA8" i="5"/>
  <c r="AY8" i="5"/>
  <c r="AT7" i="5"/>
  <c r="AR7" i="5"/>
  <c r="AP7" i="5"/>
  <c r="AN7" i="5"/>
  <c r="AJ7" i="5"/>
  <c r="AH7" i="5"/>
  <c r="AF7" i="5"/>
  <c r="AB7" i="5"/>
  <c r="Z7" i="5"/>
  <c r="X7" i="5"/>
  <c r="V7" i="5"/>
  <c r="T7" i="5"/>
  <c r="P7" i="5"/>
  <c r="N7" i="5"/>
  <c r="L7" i="5"/>
  <c r="J7" i="5"/>
  <c r="H7" i="5"/>
  <c r="D7" i="5"/>
  <c r="BG7" i="5"/>
  <c r="BE7" i="5"/>
  <c r="BC7" i="5"/>
  <c r="BA7" i="5"/>
  <c r="AY7" i="5"/>
  <c r="BD6" i="5"/>
  <c r="AN6" i="5"/>
  <c r="AL6" i="5"/>
  <c r="AH6" i="5"/>
  <c r="AF6" i="5"/>
  <c r="Z6" i="5"/>
  <c r="X6" i="5"/>
  <c r="V6" i="5"/>
  <c r="T6" i="5"/>
  <c r="R6" i="5"/>
  <c r="N6" i="5"/>
  <c r="J6" i="5"/>
  <c r="H6" i="5"/>
  <c r="F6" i="5"/>
  <c r="BG6" i="5"/>
  <c r="BE6" i="5"/>
  <c r="BC6" i="5"/>
  <c r="BA6" i="5"/>
  <c r="AY6" i="5"/>
  <c r="BG5" i="5"/>
  <c r="BE5" i="5"/>
  <c r="BC5" i="5"/>
  <c r="BA5" i="5"/>
  <c r="AY5" i="5"/>
  <c r="AV5" i="5"/>
  <c r="AP5" i="5"/>
  <c r="AN5" i="5"/>
  <c r="AL5" i="5"/>
  <c r="AJ5" i="5"/>
  <c r="AD5" i="5"/>
  <c r="AB5" i="5"/>
  <c r="Z5" i="5"/>
  <c r="X5" i="5"/>
  <c r="T5" i="5"/>
  <c r="R5" i="5"/>
  <c r="P5" i="5"/>
  <c r="N5" i="5"/>
  <c r="L5" i="5"/>
  <c r="J5" i="5"/>
  <c r="H5" i="5"/>
  <c r="D5" i="5"/>
  <c r="J4" i="5"/>
  <c r="H4" i="5"/>
  <c r="F4" i="5"/>
  <c r="D4" i="5"/>
  <c r="BB4" i="5"/>
  <c r="AZ4" i="5"/>
  <c r="AX4" i="5"/>
  <c r="AV4" i="5"/>
  <c r="AN4" i="5"/>
  <c r="AL4" i="5"/>
  <c r="AJ4" i="5"/>
  <c r="AH4" i="5"/>
  <c r="AF4" i="5"/>
  <c r="AD4" i="5"/>
  <c r="AB4" i="5"/>
  <c r="Z4" i="5"/>
  <c r="X4" i="5"/>
  <c r="V4" i="5"/>
  <c r="BG4" i="5"/>
  <c r="BE4" i="5"/>
  <c r="BC4" i="5"/>
  <c r="BA4" i="5"/>
  <c r="AY4" i="5"/>
  <c r="T4" i="5"/>
  <c r="R4" i="5"/>
  <c r="P4" i="5"/>
  <c r="N4" i="5"/>
  <c r="L4" i="5"/>
  <c r="V3" i="5"/>
  <c r="X3" i="5"/>
  <c r="Z3" i="5"/>
  <c r="AB3" i="5"/>
  <c r="AD3" i="5"/>
  <c r="AF3" i="5"/>
  <c r="AH3" i="5"/>
  <c r="AJ3" i="5"/>
  <c r="AL3" i="5"/>
  <c r="AN3" i="5"/>
  <c r="AP3" i="5"/>
  <c r="AR3" i="5"/>
  <c r="AT3" i="5"/>
  <c r="AV3" i="5"/>
  <c r="AX3" i="5"/>
  <c r="AZ3" i="5"/>
  <c r="BB3" i="5"/>
  <c r="BD3" i="5"/>
  <c r="BF3" i="5"/>
  <c r="BH3" i="5"/>
  <c r="H3" i="5"/>
  <c r="J3" i="5"/>
  <c r="L3" i="5"/>
  <c r="N3" i="5"/>
  <c r="P3" i="5"/>
  <c r="R3" i="5"/>
  <c r="T3" i="5"/>
  <c r="F3" i="5"/>
  <c r="D3" i="5"/>
  <c r="BG2" i="5"/>
  <c r="BE2" i="5"/>
  <c r="BC2" i="5"/>
  <c r="BA2" i="5"/>
  <c r="K2" i="5"/>
  <c r="M2" i="5"/>
  <c r="O2" i="5"/>
  <c r="Q2" i="5"/>
  <c r="S2" i="5"/>
  <c r="U2" i="5"/>
  <c r="W2" i="5"/>
  <c r="Y2" i="5"/>
  <c r="AA2" i="5"/>
  <c r="AC2" i="5"/>
  <c r="AE2" i="5"/>
  <c r="AG2" i="5"/>
  <c r="I2" i="5"/>
  <c r="G2" i="5"/>
  <c r="E2" i="5"/>
  <c r="C2" i="5"/>
  <c r="GX7" i="3"/>
  <c r="GX8" i="3"/>
  <c r="GX9" i="3"/>
  <c r="GX10" i="3"/>
  <c r="GX11" i="3"/>
  <c r="GX12" i="3"/>
  <c r="GX13" i="3"/>
  <c r="GX14" i="3"/>
  <c r="GX15" i="3"/>
  <c r="H17" i="3"/>
  <c r="J17" i="3"/>
  <c r="L17" i="3"/>
  <c r="N17" i="3"/>
  <c r="P17" i="3"/>
  <c r="R17" i="3"/>
  <c r="T17" i="3"/>
  <c r="V17" i="3"/>
  <c r="X17" i="3"/>
  <c r="Z17" i="3"/>
  <c r="AB17" i="3"/>
  <c r="AC17" i="3"/>
  <c r="AD17" i="3"/>
  <c r="AE17" i="3"/>
  <c r="AF17" i="3"/>
  <c r="AG17" i="3"/>
  <c r="AH17" i="3"/>
  <c r="AJ17" i="3"/>
  <c r="AL17" i="3"/>
  <c r="AN17" i="3"/>
  <c r="AP17" i="3"/>
  <c r="AR17" i="3"/>
  <c r="AT17" i="3"/>
  <c r="AV17" i="3"/>
  <c r="AX17" i="3"/>
  <c r="AZ17" i="3"/>
  <c r="BA17" i="3"/>
  <c r="BB17" i="3"/>
  <c r="BC17" i="3"/>
  <c r="BD17" i="3"/>
  <c r="BF17" i="3"/>
  <c r="BG17" i="3"/>
  <c r="BH17" i="3"/>
  <c r="BI17" i="3"/>
  <c r="BJ17" i="3"/>
  <c r="BL17" i="3"/>
  <c r="BN17" i="3"/>
  <c r="BP17" i="3"/>
  <c r="BR17" i="3"/>
  <c r="BT17" i="3"/>
  <c r="BV17" i="3"/>
  <c r="BX17" i="3"/>
  <c r="BY17" i="3"/>
  <c r="BZ17" i="3"/>
  <c r="CA17" i="3"/>
  <c r="CB17" i="3"/>
  <c r="CC17" i="3"/>
  <c r="CD17" i="3"/>
  <c r="CF17" i="3"/>
  <c r="CH17" i="3"/>
  <c r="CJ17" i="3"/>
  <c r="CL17" i="3"/>
  <c r="CN17" i="3"/>
  <c r="CP17" i="3"/>
  <c r="CR17" i="3"/>
  <c r="CT17" i="3"/>
  <c r="CV17" i="3"/>
  <c r="CW17" i="3"/>
  <c r="CX17" i="3"/>
  <c r="CY17" i="3"/>
  <c r="CZ17" i="3"/>
  <c r="DB17" i="3"/>
  <c r="DC17" i="3"/>
  <c r="DD17" i="3"/>
  <c r="DF17" i="3"/>
  <c r="DH17" i="3"/>
  <c r="DJ17" i="3"/>
  <c r="DL17" i="3"/>
  <c r="DN17" i="3"/>
  <c r="DP17" i="3"/>
  <c r="DR17" i="3"/>
  <c r="DT17" i="3"/>
  <c r="DU17" i="3"/>
  <c r="DV17" i="3"/>
  <c r="DW17" i="3"/>
  <c r="DX17" i="3"/>
  <c r="DZ17" i="3"/>
  <c r="EA17" i="3"/>
  <c r="EB17" i="3"/>
  <c r="ED17" i="3"/>
  <c r="EF17" i="3"/>
  <c r="EH17" i="3"/>
  <c r="EJ17" i="3"/>
  <c r="EL17" i="3"/>
  <c r="EN17" i="3"/>
  <c r="EP17" i="3"/>
  <c r="ER17" i="3"/>
  <c r="ET17" i="3"/>
  <c r="EU17" i="3"/>
  <c r="EV17" i="3"/>
  <c r="EW17" i="3"/>
  <c r="EX17" i="3"/>
  <c r="EZ17" i="3"/>
  <c r="FA17" i="3"/>
  <c r="FB17" i="3"/>
  <c r="FD17" i="3"/>
  <c r="FF17" i="3"/>
  <c r="FH17" i="3"/>
  <c r="FJ17" i="3"/>
  <c r="FL17" i="3"/>
  <c r="FN17" i="3"/>
  <c r="FP17" i="3"/>
  <c r="FQ17" i="3"/>
  <c r="FR17" i="3"/>
  <c r="FS17" i="3"/>
  <c r="FT17" i="3"/>
  <c r="FV17" i="3"/>
  <c r="FW17" i="3"/>
  <c r="FX17" i="3"/>
  <c r="FZ17" i="3"/>
  <c r="GB17" i="3"/>
  <c r="GD17" i="3"/>
  <c r="GF17" i="3"/>
  <c r="GH17" i="3"/>
  <c r="GJ17" i="3"/>
  <c r="GL17" i="3"/>
  <c r="GN17" i="3"/>
  <c r="GP17" i="3"/>
  <c r="GQ17" i="3"/>
  <c r="GR17" i="3"/>
  <c r="GT17" i="3"/>
  <c r="GU17" i="3"/>
  <c r="GV17" i="3"/>
  <c r="F17" i="3"/>
  <c r="GX6" i="3"/>
  <c r="A46" i="5"/>
  <c r="A52" i="5"/>
  <c r="DF4" i="3"/>
  <c r="A35" i="5"/>
  <c r="BR4" i="3"/>
  <c r="BN4" i="3"/>
  <c r="CB4" i="3"/>
  <c r="A45" i="5"/>
  <c r="CN4" i="3"/>
  <c r="CP4" i="3"/>
  <c r="A49" i="5"/>
  <c r="A54" i="5"/>
  <c r="F5" i="10"/>
  <c r="GN4" i="3"/>
  <c r="FH4" i="3"/>
  <c r="EN4" i="3"/>
  <c r="DP4" i="3"/>
  <c r="GL4" i="3"/>
  <c r="FD4" i="3"/>
  <c r="EL4" i="3"/>
  <c r="GP4" i="3"/>
  <c r="GH4" i="3"/>
  <c r="FZ4" i="3"/>
  <c r="FR4" i="3"/>
  <c r="FJ4" i="3"/>
  <c r="EP4" i="3"/>
  <c r="EF4" i="3"/>
  <c r="DT4" i="3"/>
  <c r="GF4" i="3"/>
  <c r="FP4" i="3"/>
  <c r="EV4" i="3"/>
  <c r="EJ4" i="3"/>
  <c r="DX4" i="3"/>
  <c r="GD4" i="3"/>
  <c r="FN4" i="3"/>
  <c r="ET4" i="3"/>
  <c r="DL4" i="3"/>
  <c r="GR4" i="3"/>
  <c r="GJ4" i="3"/>
  <c r="GB4" i="3"/>
  <c r="FT4" i="3"/>
  <c r="FL4" i="3"/>
  <c r="FB4" i="3"/>
  <c r="ER4" i="3"/>
  <c r="EH4" i="3"/>
  <c r="DV4" i="3"/>
  <c r="FF4" i="3"/>
  <c r="ED4" i="3"/>
  <c r="DR4" i="3"/>
  <c r="DN4" i="3"/>
  <c r="DJ4" i="3"/>
  <c r="E1" i="3"/>
  <c r="A11" i="5"/>
  <c r="A12" i="5"/>
  <c r="A17" i="5"/>
  <c r="A24" i="5"/>
  <c r="A22" i="5"/>
  <c r="A18" i="5"/>
  <c r="A16" i="5"/>
  <c r="A33" i="5"/>
  <c r="A29" i="5"/>
  <c r="AV4" i="3"/>
  <c r="A23" i="5"/>
  <c r="A21" i="5"/>
  <c r="A11" i="1" l="1"/>
  <c r="K6" i="2" s="1"/>
  <c r="A16" i="1"/>
  <c r="P6" i="2" s="1"/>
  <c r="H14" i="2"/>
  <c r="H26" i="2"/>
  <c r="AM5" i="5" s="1"/>
  <c r="H11" i="2"/>
  <c r="H23" i="2"/>
  <c r="H16" i="2"/>
  <c r="H24" i="2"/>
  <c r="AI5" i="5" s="1"/>
  <c r="H9" i="2"/>
  <c r="H13" i="2"/>
  <c r="H17" i="2"/>
  <c r="H21" i="2"/>
  <c r="H25" i="2"/>
  <c r="AK5" i="5" s="1"/>
  <c r="H29" i="2"/>
  <c r="AS5" i="5" s="1"/>
  <c r="H10" i="2"/>
  <c r="H18" i="2"/>
  <c r="H30" i="2"/>
  <c r="AU5" i="5" s="1"/>
  <c r="H15" i="2"/>
  <c r="H31" i="2"/>
  <c r="AW5" i="5" s="1"/>
  <c r="H20" i="2"/>
  <c r="H8" i="2"/>
  <c r="C5" i="5" s="1"/>
  <c r="H22" i="2"/>
  <c r="H19" i="2"/>
  <c r="H27" i="2"/>
  <c r="AO5" i="5" s="1"/>
  <c r="H12" i="2"/>
  <c r="H28" i="2"/>
  <c r="AQ5" i="5" s="1"/>
  <c r="FY17" i="3"/>
  <c r="GS17" i="3"/>
  <c r="DA17" i="3"/>
  <c r="DE17" i="3"/>
  <c r="DY17" i="3"/>
  <c r="DI17" i="3"/>
  <c r="GW17" i="3"/>
  <c r="DG17" i="3"/>
  <c r="CE17" i="3"/>
  <c r="FE17" i="3"/>
  <c r="FU17" i="3"/>
  <c r="BE17" i="3"/>
  <c r="FC17" i="3"/>
  <c r="O17" i="3"/>
  <c r="EC17" i="3"/>
  <c r="FI17" i="3"/>
  <c r="GG17" i="3"/>
  <c r="EG17" i="3"/>
  <c r="GI17" i="3"/>
  <c r="GM17" i="3"/>
  <c r="EK17" i="3"/>
  <c r="BK17" i="3"/>
  <c r="EE17" i="3"/>
  <c r="BW17" i="3"/>
  <c r="DS17" i="3"/>
  <c r="GK17" i="3"/>
  <c r="DM17" i="3"/>
  <c r="CK17" i="3"/>
  <c r="CI17" i="3"/>
  <c r="AP83" i="5"/>
  <c r="G17" i="3"/>
  <c r="FK17" i="3"/>
  <c r="AS17" i="3"/>
  <c r="AP45" i="5"/>
  <c r="AM17" i="3"/>
  <c r="AY17" i="3"/>
  <c r="FM17" i="3"/>
  <c r="CS17" i="3"/>
  <c r="Y17" i="3"/>
  <c r="CQ17" i="3"/>
  <c r="AU17" i="3"/>
  <c r="GC17" i="3"/>
  <c r="AO17" i="3"/>
  <c r="GA17" i="3"/>
  <c r="AP59" i="5"/>
  <c r="AW17" i="3"/>
  <c r="Q17" i="3"/>
  <c r="AP32" i="5"/>
  <c r="BB103" i="5"/>
  <c r="AA17" i="3"/>
  <c r="CU17" i="3"/>
  <c r="BD14" i="5"/>
  <c r="AP49" i="5"/>
  <c r="BQ17" i="3"/>
  <c r="AP98" i="5"/>
  <c r="DQ17" i="3"/>
  <c r="AP71" i="5"/>
  <c r="BB35" i="5"/>
  <c r="DO17" i="3"/>
  <c r="K17" i="3"/>
  <c r="AP4" i="5"/>
  <c r="AP23" i="5"/>
  <c r="AP26" i="5"/>
  <c r="AP62" i="5"/>
  <c r="BU17" i="3"/>
  <c r="CO17" i="3"/>
  <c r="BM17" i="3"/>
  <c r="AP20" i="5"/>
  <c r="EY17" i="3"/>
  <c r="FO17" i="3"/>
  <c r="AP84" i="5"/>
  <c r="AP48" i="5"/>
  <c r="AP85" i="5"/>
  <c r="BF86" i="5"/>
  <c r="U17" i="3"/>
  <c r="EQ17" i="3"/>
  <c r="BS17" i="3"/>
  <c r="EO17" i="3"/>
  <c r="EM17" i="3"/>
  <c r="W17" i="3"/>
  <c r="AP97" i="5"/>
  <c r="GO17" i="3"/>
  <c r="CJ10" i="2"/>
  <c r="G85" i="5" s="1"/>
  <c r="CJ13" i="2"/>
  <c r="M85" i="5" s="1"/>
  <c r="CJ11" i="2"/>
  <c r="CJ14" i="2"/>
  <c r="CJ17" i="2"/>
  <c r="CJ9" i="2"/>
  <c r="CJ18" i="2"/>
  <c r="W85" i="5" s="1"/>
  <c r="CJ19" i="2"/>
  <c r="Y85" i="5" s="1"/>
  <c r="CJ15" i="2"/>
  <c r="Q85" i="5" s="1"/>
  <c r="CJ25" i="2"/>
  <c r="AK85" i="5" s="1"/>
  <c r="CJ12" i="2"/>
  <c r="K85" i="5" s="1"/>
  <c r="CJ20" i="2"/>
  <c r="AA85" i="5" s="1"/>
  <c r="CJ26" i="2"/>
  <c r="AM85" i="5" s="1"/>
  <c r="CJ24" i="2"/>
  <c r="AI85" i="5" s="1"/>
  <c r="CJ27" i="2"/>
  <c r="AO85" i="5" s="1"/>
  <c r="CJ31" i="2"/>
  <c r="AW85" i="5" s="1"/>
  <c r="CJ21" i="2"/>
  <c r="CJ29" i="2"/>
  <c r="AS85" i="5" s="1"/>
  <c r="CJ16" i="2"/>
  <c r="S85" i="5" s="1"/>
  <c r="CJ30" i="2"/>
  <c r="AU85" i="5" s="1"/>
  <c r="CJ22" i="2"/>
  <c r="AE85" i="5" s="1"/>
  <c r="CJ28" i="2"/>
  <c r="CJ23" i="2"/>
  <c r="AG85" i="5" s="1"/>
  <c r="CJ8" i="2"/>
  <c r="BH11" i="2"/>
  <c r="I57" i="5" s="1"/>
  <c r="BH14" i="2"/>
  <c r="BH9" i="2"/>
  <c r="BH12" i="2"/>
  <c r="BH15" i="2"/>
  <c r="BH18" i="2"/>
  <c r="BH10" i="2"/>
  <c r="G57" i="5" s="1"/>
  <c r="BH20" i="2"/>
  <c r="AA57" i="5" s="1"/>
  <c r="BH17" i="2"/>
  <c r="U57" i="5" s="1"/>
  <c r="BH13" i="2"/>
  <c r="M57" i="5" s="1"/>
  <c r="BH22" i="2"/>
  <c r="AE57" i="5" s="1"/>
  <c r="BH16" i="2"/>
  <c r="S57" i="5" s="1"/>
  <c r="BH24" i="2"/>
  <c r="AI57" i="5" s="1"/>
  <c r="BH25" i="2"/>
  <c r="AK57" i="5" s="1"/>
  <c r="BH27" i="2"/>
  <c r="AO57" i="5" s="1"/>
  <c r="BH28" i="2"/>
  <c r="AQ57" i="5" s="1"/>
  <c r="BH29" i="2"/>
  <c r="AS57" i="5" s="1"/>
  <c r="BH26" i="2"/>
  <c r="AM57" i="5" s="1"/>
  <c r="BH8" i="2"/>
  <c r="BH19" i="2"/>
  <c r="Y57" i="5" s="1"/>
  <c r="BH21" i="2"/>
  <c r="AC57" i="5" s="1"/>
  <c r="BH23" i="2"/>
  <c r="AG57" i="5" s="1"/>
  <c r="BH30" i="2"/>
  <c r="AU57" i="5" s="1"/>
  <c r="BH31" i="2"/>
  <c r="AW57" i="5" s="1"/>
  <c r="BZ10" i="2"/>
  <c r="G75" i="5" s="1"/>
  <c r="BZ11" i="2"/>
  <c r="BZ16" i="2"/>
  <c r="BZ18" i="2"/>
  <c r="BZ12" i="2"/>
  <c r="BZ24" i="2"/>
  <c r="AI75" i="5" s="1"/>
  <c r="BZ9" i="2"/>
  <c r="E75" i="5" s="1"/>
  <c r="BZ19" i="2"/>
  <c r="Y75" i="5" s="1"/>
  <c r="BZ13" i="2"/>
  <c r="M75" i="5" s="1"/>
  <c r="BZ22" i="2"/>
  <c r="AE75" i="5" s="1"/>
  <c r="BZ27" i="2"/>
  <c r="AO75" i="5" s="1"/>
  <c r="BZ17" i="2"/>
  <c r="U75" i="5" s="1"/>
  <c r="BZ20" i="2"/>
  <c r="BZ26" i="2"/>
  <c r="AM75" i="5" s="1"/>
  <c r="BZ30" i="2"/>
  <c r="AU75" i="5" s="1"/>
  <c r="BZ28" i="2"/>
  <c r="AQ75" i="5" s="1"/>
  <c r="BZ14" i="2"/>
  <c r="BZ23" i="2"/>
  <c r="BZ29" i="2"/>
  <c r="AS75" i="5" s="1"/>
  <c r="BZ31" i="2"/>
  <c r="AW75" i="5" s="1"/>
  <c r="BZ21" i="2"/>
  <c r="AC75" i="5" s="1"/>
  <c r="BZ15" i="2"/>
  <c r="Q75" i="5" s="1"/>
  <c r="BZ8" i="2"/>
  <c r="BZ25" i="2"/>
  <c r="AK75" i="5" s="1"/>
  <c r="BJ11" i="2"/>
  <c r="I59" i="5" s="1"/>
  <c r="BJ13" i="2"/>
  <c r="M59" i="5" s="1"/>
  <c r="BJ19" i="2"/>
  <c r="BJ18" i="2"/>
  <c r="BJ10" i="2"/>
  <c r="BJ12" i="2"/>
  <c r="BJ25" i="2"/>
  <c r="AK59" i="5" s="1"/>
  <c r="BJ22" i="2"/>
  <c r="AE59" i="5" s="1"/>
  <c r="BJ15" i="2"/>
  <c r="BJ14" i="2"/>
  <c r="O59" i="5" s="1"/>
  <c r="BJ17" i="2"/>
  <c r="U59" i="5" s="1"/>
  <c r="BJ28" i="2"/>
  <c r="BJ16" i="2"/>
  <c r="S59" i="5" s="1"/>
  <c r="BJ20" i="2"/>
  <c r="AA59" i="5" s="1"/>
  <c r="BJ9" i="2"/>
  <c r="BJ21" i="2"/>
  <c r="AC59" i="5" s="1"/>
  <c r="BJ31" i="2"/>
  <c r="AW59" i="5" s="1"/>
  <c r="BJ8" i="2"/>
  <c r="BJ26" i="2"/>
  <c r="AM59" i="5" s="1"/>
  <c r="BJ27" i="2"/>
  <c r="AO59" i="5" s="1"/>
  <c r="BJ29" i="2"/>
  <c r="BJ23" i="2"/>
  <c r="AG59" i="5" s="1"/>
  <c r="BJ24" i="2"/>
  <c r="AI59" i="5" s="1"/>
  <c r="BJ30" i="2"/>
  <c r="AU59" i="5" s="1"/>
  <c r="CD9" i="2"/>
  <c r="E79" i="5" s="1"/>
  <c r="CD12" i="2"/>
  <c r="CD10" i="2"/>
  <c r="CD17" i="2"/>
  <c r="CD20" i="2"/>
  <c r="CD14" i="2"/>
  <c r="CD16" i="2"/>
  <c r="S79" i="5" s="1"/>
  <c r="CD11" i="2"/>
  <c r="I79" i="5" s="1"/>
  <c r="CD15" i="2"/>
  <c r="Q79" i="5" s="1"/>
  <c r="CD21" i="2"/>
  <c r="AC79" i="5" s="1"/>
  <c r="CD29" i="2"/>
  <c r="CD23" i="2"/>
  <c r="AG79" i="5" s="1"/>
  <c r="CD19" i="2"/>
  <c r="Y79" i="5" s="1"/>
  <c r="CD22" i="2"/>
  <c r="CD13" i="2"/>
  <c r="CD8" i="2"/>
  <c r="CD25" i="2"/>
  <c r="AK79" i="5" s="1"/>
  <c r="CD26" i="2"/>
  <c r="AM79" i="5" s="1"/>
  <c r="CD30" i="2"/>
  <c r="AU79" i="5" s="1"/>
  <c r="CD31" i="2"/>
  <c r="AW79" i="5" s="1"/>
  <c r="CD24" i="2"/>
  <c r="AI79" i="5" s="1"/>
  <c r="CD28" i="2"/>
  <c r="CD27" i="2"/>
  <c r="AO79" i="5" s="1"/>
  <c r="CD18" i="2"/>
  <c r="W79" i="5" s="1"/>
  <c r="CT11" i="2"/>
  <c r="I95" i="5" s="1"/>
  <c r="CT15" i="2"/>
  <c r="Q95" i="5" s="1"/>
  <c r="CT19" i="2"/>
  <c r="CT12" i="2"/>
  <c r="CT14" i="2"/>
  <c r="CT17" i="2"/>
  <c r="CT9" i="2"/>
  <c r="CT25" i="2"/>
  <c r="AK95" i="5" s="1"/>
  <c r="CT16" i="2"/>
  <c r="S95" i="5" s="1"/>
  <c r="CT22" i="2"/>
  <c r="AE95" i="5" s="1"/>
  <c r="CT10" i="2"/>
  <c r="G95" i="5" s="1"/>
  <c r="CT24" i="2"/>
  <c r="AI95" i="5" s="1"/>
  <c r="CT28" i="2"/>
  <c r="AQ95" i="5" s="1"/>
  <c r="CT23" i="2"/>
  <c r="AG95" i="5" s="1"/>
  <c r="CT21" i="2"/>
  <c r="CT18" i="2"/>
  <c r="CT20" i="2"/>
  <c r="CT31" i="2"/>
  <c r="AW95" i="5" s="1"/>
  <c r="CT26" i="2"/>
  <c r="AM95" i="5" s="1"/>
  <c r="CT8" i="2"/>
  <c r="CT30" i="2"/>
  <c r="AU95" i="5" s="1"/>
  <c r="CT29" i="2"/>
  <c r="CT13" i="2"/>
  <c r="M95" i="5" s="1"/>
  <c r="CT27" i="2"/>
  <c r="AO95" i="5" s="1"/>
  <c r="Y11" i="2"/>
  <c r="I22" i="5" s="1"/>
  <c r="Y15" i="2"/>
  <c r="Q22" i="5" s="1"/>
  <c r="Y19" i="2"/>
  <c r="Y12" i="2"/>
  <c r="Y16" i="2"/>
  <c r="Y18" i="2"/>
  <c r="Y9" i="2"/>
  <c r="Y25" i="2"/>
  <c r="AK22" i="5" s="1"/>
  <c r="Y10" i="2"/>
  <c r="G22" i="5" s="1"/>
  <c r="Y13" i="2"/>
  <c r="M22" i="5" s="1"/>
  <c r="Y17" i="2"/>
  <c r="U22" i="5" s="1"/>
  <c r="Y14" i="2"/>
  <c r="O22" i="5" s="1"/>
  <c r="Y24" i="2"/>
  <c r="AI22" i="5" s="1"/>
  <c r="Y28" i="2"/>
  <c r="AQ22" i="5" s="1"/>
  <c r="Y23" i="2"/>
  <c r="Y30" i="2"/>
  <c r="AU22" i="5" s="1"/>
  <c r="Y31" i="2"/>
  <c r="AW22" i="5" s="1"/>
  <c r="Y8" i="2"/>
  <c r="Y22" i="2"/>
  <c r="AE22" i="5" s="1"/>
  <c r="Y20" i="2"/>
  <c r="AA22" i="5" s="1"/>
  <c r="Y26" i="2"/>
  <c r="AM22" i="5" s="1"/>
  <c r="Y29" i="2"/>
  <c r="Y21" i="2"/>
  <c r="AC22" i="5" s="1"/>
  <c r="Y27" i="2"/>
  <c r="AO22" i="5" s="1"/>
  <c r="CV10" i="2"/>
  <c r="G97" i="5" s="1"/>
  <c r="CV13" i="2"/>
  <c r="M97" i="5" s="1"/>
  <c r="CV11" i="2"/>
  <c r="CV14" i="2"/>
  <c r="O97" i="5" s="1"/>
  <c r="CV17" i="2"/>
  <c r="CV18" i="2"/>
  <c r="CV15" i="2"/>
  <c r="Q97" i="5" s="1"/>
  <c r="CV19" i="2"/>
  <c r="Y97" i="5" s="1"/>
  <c r="CV12" i="2"/>
  <c r="K97" i="5" s="1"/>
  <c r="CV9" i="2"/>
  <c r="E97" i="5" s="1"/>
  <c r="CV25" i="2"/>
  <c r="AK97" i="5" s="1"/>
  <c r="CV16" i="2"/>
  <c r="S97" i="5" s="1"/>
  <c r="CV26" i="2"/>
  <c r="AM97" i="5" s="1"/>
  <c r="CV23" i="2"/>
  <c r="AG97" i="5" s="1"/>
  <c r="CV22" i="2"/>
  <c r="CV29" i="2"/>
  <c r="AS97" i="5" s="1"/>
  <c r="CV21" i="2"/>
  <c r="AC97" i="5" s="1"/>
  <c r="CV31" i="2"/>
  <c r="AW97" i="5" s="1"/>
  <c r="CV20" i="2"/>
  <c r="AA97" i="5" s="1"/>
  <c r="CV24" i="2"/>
  <c r="AI97" i="5" s="1"/>
  <c r="CV30" i="2"/>
  <c r="AU97" i="5" s="1"/>
  <c r="CV8" i="2"/>
  <c r="CV27" i="2"/>
  <c r="AO97" i="5" s="1"/>
  <c r="CV28" i="2"/>
  <c r="BT11" i="2"/>
  <c r="I69" i="5" s="1"/>
  <c r="BT14" i="2"/>
  <c r="BT9" i="2"/>
  <c r="BT12" i="2"/>
  <c r="BT15" i="2"/>
  <c r="BT18" i="2"/>
  <c r="BT20" i="2"/>
  <c r="BT17" i="2"/>
  <c r="U69" i="5" s="1"/>
  <c r="BT13" i="2"/>
  <c r="M69" i="5" s="1"/>
  <c r="BT19" i="2"/>
  <c r="Y69" i="5" s="1"/>
  <c r="BT22" i="2"/>
  <c r="AE69" i="5" s="1"/>
  <c r="BT16" i="2"/>
  <c r="S69" i="5" s="1"/>
  <c r="BT21" i="2"/>
  <c r="AC69" i="5" s="1"/>
  <c r="BT10" i="2"/>
  <c r="BT26" i="2"/>
  <c r="AM69" i="5" s="1"/>
  <c r="BT23" i="2"/>
  <c r="BT24" i="2"/>
  <c r="AI69" i="5" s="1"/>
  <c r="BT8" i="2"/>
  <c r="BT25" i="2"/>
  <c r="AK69" i="5" s="1"/>
  <c r="BT30" i="2"/>
  <c r="AU69" i="5" s="1"/>
  <c r="BT27" i="2"/>
  <c r="AO69" i="5" s="1"/>
  <c r="BT31" i="2"/>
  <c r="AW69" i="5" s="1"/>
  <c r="BT28" i="2"/>
  <c r="BT29" i="2"/>
  <c r="CL10" i="2"/>
  <c r="G87" i="5" s="1"/>
  <c r="CL16" i="2"/>
  <c r="S87" i="5" s="1"/>
  <c r="CL9" i="2"/>
  <c r="CL18" i="2"/>
  <c r="CL13" i="2"/>
  <c r="CL11" i="2"/>
  <c r="CL24" i="2"/>
  <c r="AI87" i="5" s="1"/>
  <c r="CL14" i="2"/>
  <c r="O87" i="5" s="1"/>
  <c r="CL15" i="2"/>
  <c r="Q87" i="5" s="1"/>
  <c r="CL21" i="2"/>
  <c r="AC87" i="5" s="1"/>
  <c r="CL27" i="2"/>
  <c r="AO87" i="5" s="1"/>
  <c r="CL20" i="2"/>
  <c r="AA87" i="5" s="1"/>
  <c r="CL28" i="2"/>
  <c r="AQ87" i="5" s="1"/>
  <c r="CL22" i="2"/>
  <c r="AE87" i="5" s="1"/>
  <c r="CL30" i="2"/>
  <c r="AU87" i="5" s="1"/>
  <c r="CL12" i="2"/>
  <c r="CL29" i="2"/>
  <c r="AS87" i="5" s="1"/>
  <c r="CL19" i="2"/>
  <c r="CL31" i="2"/>
  <c r="AW87" i="5" s="1"/>
  <c r="CL17" i="2"/>
  <c r="U87" i="5" s="1"/>
  <c r="CL8" i="2"/>
  <c r="CL25" i="2"/>
  <c r="AK87" i="5" s="1"/>
  <c r="CL26" i="2"/>
  <c r="AM87" i="5" s="1"/>
  <c r="CL23" i="2"/>
  <c r="AG87" i="5" s="1"/>
  <c r="BW11" i="2"/>
  <c r="I72" i="5" s="1"/>
  <c r="BW18" i="2"/>
  <c r="BW19" i="2"/>
  <c r="BW12" i="2"/>
  <c r="BW15" i="2"/>
  <c r="BW14" i="2"/>
  <c r="BW10" i="2"/>
  <c r="G72" i="5" s="1"/>
  <c r="BW17" i="2"/>
  <c r="BW13" i="2"/>
  <c r="M72" i="5" s="1"/>
  <c r="BW16" i="2"/>
  <c r="S72" i="5" s="1"/>
  <c r="BW21" i="2"/>
  <c r="AC72" i="5" s="1"/>
  <c r="BW9" i="2"/>
  <c r="E72" i="5" s="1"/>
  <c r="BW27" i="2"/>
  <c r="AO72" i="5" s="1"/>
  <c r="BW29" i="2"/>
  <c r="AS72" i="5" s="1"/>
  <c r="BW31" i="2"/>
  <c r="AW72" i="5" s="1"/>
  <c r="BW23" i="2"/>
  <c r="BW24" i="2"/>
  <c r="AI72" i="5" s="1"/>
  <c r="BW8" i="2"/>
  <c r="BW22" i="2"/>
  <c r="AE72" i="5" s="1"/>
  <c r="BW28" i="2"/>
  <c r="BW25" i="2"/>
  <c r="AK72" i="5" s="1"/>
  <c r="BW30" i="2"/>
  <c r="AU72" i="5" s="1"/>
  <c r="BW26" i="2"/>
  <c r="AM72" i="5" s="1"/>
  <c r="BW20" i="2"/>
  <c r="AA72" i="5" s="1"/>
  <c r="BI11" i="2"/>
  <c r="BI14" i="2"/>
  <c r="BI9" i="2"/>
  <c r="BI12" i="2"/>
  <c r="BI18" i="2"/>
  <c r="BI10" i="2"/>
  <c r="BI20" i="2"/>
  <c r="BI15" i="2"/>
  <c r="BI17" i="2"/>
  <c r="U58" i="5" s="1"/>
  <c r="BI13" i="2"/>
  <c r="M58" i="5" s="1"/>
  <c r="BI22" i="2"/>
  <c r="AE58" i="5" s="1"/>
  <c r="BI26" i="2"/>
  <c r="AM58" i="5" s="1"/>
  <c r="BI19" i="2"/>
  <c r="Y58" i="5" s="1"/>
  <c r="BI28" i="2"/>
  <c r="AQ58" i="5" s="1"/>
  <c r="BI16" i="2"/>
  <c r="BI21" i="2"/>
  <c r="BI31" i="2"/>
  <c r="AW58" i="5" s="1"/>
  <c r="BI8" i="2"/>
  <c r="BI25" i="2"/>
  <c r="AK58" i="5" s="1"/>
  <c r="BI27" i="2"/>
  <c r="AO58" i="5" s="1"/>
  <c r="BI29" i="2"/>
  <c r="BI23" i="2"/>
  <c r="AG58" i="5" s="1"/>
  <c r="BI24" i="2"/>
  <c r="AI58" i="5" s="1"/>
  <c r="BI30" i="2"/>
  <c r="AU58" i="5" s="1"/>
  <c r="CS11" i="2"/>
  <c r="I94" i="5" s="1"/>
  <c r="CS14" i="2"/>
  <c r="O94" i="5" s="1"/>
  <c r="CS9" i="2"/>
  <c r="CS12" i="2"/>
  <c r="CS17" i="2"/>
  <c r="U94" i="5" s="1"/>
  <c r="CS20" i="2"/>
  <c r="CS16" i="2"/>
  <c r="S94" i="5" s="1"/>
  <c r="CS22" i="2"/>
  <c r="AE94" i="5" s="1"/>
  <c r="CS21" i="2"/>
  <c r="AC94" i="5" s="1"/>
  <c r="CS26" i="2"/>
  <c r="AM94" i="5" s="1"/>
  <c r="CS10" i="2"/>
  <c r="G94" i="5" s="1"/>
  <c r="CS19" i="2"/>
  <c r="Y94" i="5" s="1"/>
  <c r="CS15" i="2"/>
  <c r="Q94" i="5" s="1"/>
  <c r="CS24" i="2"/>
  <c r="AI94" i="5" s="1"/>
  <c r="CS25" i="2"/>
  <c r="AK94" i="5" s="1"/>
  <c r="CS28" i="2"/>
  <c r="CS23" i="2"/>
  <c r="CS18" i="2"/>
  <c r="CS31" i="2"/>
  <c r="AW94" i="5" s="1"/>
  <c r="CS8" i="2"/>
  <c r="CS27" i="2"/>
  <c r="AO94" i="5" s="1"/>
  <c r="CS29" i="2"/>
  <c r="CS13" i="2"/>
  <c r="M94" i="5" s="1"/>
  <c r="CS30" i="2"/>
  <c r="AU94" i="5" s="1"/>
  <c r="BD9" i="2"/>
  <c r="E53" i="5" s="1"/>
  <c r="BD12" i="2"/>
  <c r="BD10" i="2"/>
  <c r="BD13" i="2"/>
  <c r="BD16" i="2"/>
  <c r="BD17" i="2"/>
  <c r="BD15" i="2"/>
  <c r="Q53" i="5" s="1"/>
  <c r="BD11" i="2"/>
  <c r="I53" i="5" s="1"/>
  <c r="BD14" i="2"/>
  <c r="O53" i="5" s="1"/>
  <c r="BD19" i="2"/>
  <c r="Y53" i="5" s="1"/>
  <c r="BD24" i="2"/>
  <c r="AI53" i="5" s="1"/>
  <c r="BD20" i="2"/>
  <c r="AA53" i="5" s="1"/>
  <c r="BD26" i="2"/>
  <c r="AM53" i="5" s="1"/>
  <c r="BD25" i="2"/>
  <c r="AK53" i="5" s="1"/>
  <c r="BD21" i="2"/>
  <c r="BD18" i="2"/>
  <c r="BD23" i="2"/>
  <c r="BD22" i="2"/>
  <c r="BD30" i="2"/>
  <c r="AU53" i="5" s="1"/>
  <c r="BD31" i="2"/>
  <c r="AW53" i="5" s="1"/>
  <c r="BD28" i="2"/>
  <c r="BD8" i="2"/>
  <c r="BD29" i="2"/>
  <c r="BD27" i="2"/>
  <c r="AO53" i="5" s="1"/>
  <c r="BK11" i="2"/>
  <c r="I60" i="5" s="1"/>
  <c r="BK9" i="2"/>
  <c r="BK13" i="2"/>
  <c r="BK19" i="2"/>
  <c r="BK18" i="2"/>
  <c r="BK10" i="2"/>
  <c r="BK15" i="2"/>
  <c r="Q60" i="5" s="1"/>
  <c r="BK12" i="2"/>
  <c r="K60" i="5" s="1"/>
  <c r="BK22" i="2"/>
  <c r="AE60" i="5" s="1"/>
  <c r="BK17" i="2"/>
  <c r="U60" i="5" s="1"/>
  <c r="BK16" i="2"/>
  <c r="S60" i="5" s="1"/>
  <c r="BK20" i="2"/>
  <c r="AA60" i="5" s="1"/>
  <c r="BK14" i="2"/>
  <c r="O60" i="5" s="1"/>
  <c r="BK28" i="2"/>
  <c r="AQ60" i="5" s="1"/>
  <c r="BK29" i="2"/>
  <c r="AS60" i="5" s="1"/>
  <c r="BK25" i="2"/>
  <c r="AK60" i="5" s="1"/>
  <c r="BK31" i="2"/>
  <c r="AW60" i="5" s="1"/>
  <c r="BK26" i="2"/>
  <c r="AM60" i="5" s="1"/>
  <c r="BK27" i="2"/>
  <c r="AO60" i="5" s="1"/>
  <c r="BK8" i="2"/>
  <c r="BK21" i="2"/>
  <c r="AC60" i="5" s="1"/>
  <c r="BK24" i="2"/>
  <c r="AI60" i="5" s="1"/>
  <c r="BK23" i="2"/>
  <c r="AG60" i="5" s="1"/>
  <c r="BK30" i="2"/>
  <c r="AU60" i="5" s="1"/>
  <c r="CE9" i="2"/>
  <c r="E80" i="5" s="1"/>
  <c r="CE12" i="2"/>
  <c r="CE13" i="2"/>
  <c r="CE15" i="2"/>
  <c r="Q80" i="5" s="1"/>
  <c r="CE10" i="2"/>
  <c r="CE17" i="2"/>
  <c r="CE20" i="2"/>
  <c r="CE14" i="2"/>
  <c r="CE16" i="2"/>
  <c r="S80" i="5" s="1"/>
  <c r="CE26" i="2"/>
  <c r="AM80" i="5" s="1"/>
  <c r="CE21" i="2"/>
  <c r="AC80" i="5" s="1"/>
  <c r="CE23" i="2"/>
  <c r="AG80" i="5" s="1"/>
  <c r="CE18" i="2"/>
  <c r="W80" i="5" s="1"/>
  <c r="CE24" i="2"/>
  <c r="AI80" i="5" s="1"/>
  <c r="CE25" i="2"/>
  <c r="AK80" i="5" s="1"/>
  <c r="CE8" i="2"/>
  <c r="CE19" i="2"/>
  <c r="CE27" i="2"/>
  <c r="AO80" i="5" s="1"/>
  <c r="CE28" i="2"/>
  <c r="CE29" i="2"/>
  <c r="AS80" i="5" s="1"/>
  <c r="CE31" i="2"/>
  <c r="AW80" i="5" s="1"/>
  <c r="CE22" i="2"/>
  <c r="AE80" i="5" s="1"/>
  <c r="CE11" i="2"/>
  <c r="I80" i="5" s="1"/>
  <c r="CE30" i="2"/>
  <c r="AU80" i="5" s="1"/>
  <c r="CU11" i="2"/>
  <c r="I96" i="5" s="1"/>
  <c r="CU13" i="2"/>
  <c r="CU15" i="2"/>
  <c r="CU19" i="2"/>
  <c r="Y96" i="5" s="1"/>
  <c r="CU12" i="2"/>
  <c r="K96" i="5" s="1"/>
  <c r="CU14" i="2"/>
  <c r="CU17" i="2"/>
  <c r="U96" i="5" s="1"/>
  <c r="CU18" i="2"/>
  <c r="W96" i="5" s="1"/>
  <c r="CU16" i="2"/>
  <c r="S96" i="5" s="1"/>
  <c r="CU9" i="2"/>
  <c r="E96" i="5" s="1"/>
  <c r="CU10" i="2"/>
  <c r="G96" i="5" s="1"/>
  <c r="CU25" i="2"/>
  <c r="AK96" i="5" s="1"/>
  <c r="CU24" i="2"/>
  <c r="AI96" i="5" s="1"/>
  <c r="CU22" i="2"/>
  <c r="AE96" i="5" s="1"/>
  <c r="CU21" i="2"/>
  <c r="CU29" i="2"/>
  <c r="CU31" i="2"/>
  <c r="AW96" i="5" s="1"/>
  <c r="CU20" i="2"/>
  <c r="CU23" i="2"/>
  <c r="AG96" i="5" s="1"/>
  <c r="CU26" i="2"/>
  <c r="AM96" i="5" s="1"/>
  <c r="CU8" i="2"/>
  <c r="CU28" i="2"/>
  <c r="CU30" i="2"/>
  <c r="AU96" i="5" s="1"/>
  <c r="CU27" i="2"/>
  <c r="AO96" i="5" s="1"/>
  <c r="BF9" i="2"/>
  <c r="E55" i="5" s="1"/>
  <c r="BF12" i="2"/>
  <c r="BF10" i="2"/>
  <c r="BF20" i="2"/>
  <c r="BF17" i="2"/>
  <c r="BF15" i="2"/>
  <c r="BF11" i="2"/>
  <c r="BF14" i="2"/>
  <c r="O55" i="5" s="1"/>
  <c r="BF19" i="2"/>
  <c r="Y55" i="5" s="1"/>
  <c r="BF16" i="2"/>
  <c r="S55" i="5" s="1"/>
  <c r="BF29" i="2"/>
  <c r="BF26" i="2"/>
  <c r="AM55" i="5" s="1"/>
  <c r="BF21" i="2"/>
  <c r="AC55" i="5" s="1"/>
  <c r="BF13" i="2"/>
  <c r="BF18" i="2"/>
  <c r="BF23" i="2"/>
  <c r="BF8" i="2"/>
  <c r="BF22" i="2"/>
  <c r="BF30" i="2"/>
  <c r="AU55" i="5" s="1"/>
  <c r="BF24" i="2"/>
  <c r="AI55" i="5" s="1"/>
  <c r="BF25" i="2"/>
  <c r="AK55" i="5" s="1"/>
  <c r="BF31" i="2"/>
  <c r="AW55" i="5" s="1"/>
  <c r="BF28" i="2"/>
  <c r="AQ55" i="5" s="1"/>
  <c r="BF27" i="2"/>
  <c r="AO55" i="5" s="1"/>
  <c r="CX10" i="2"/>
  <c r="G99" i="5" s="1"/>
  <c r="CX11" i="2"/>
  <c r="I99" i="5" s="1"/>
  <c r="CX13" i="2"/>
  <c r="CX18" i="2"/>
  <c r="W99" i="5" s="1"/>
  <c r="CX14" i="2"/>
  <c r="CX15" i="2"/>
  <c r="CX12" i="2"/>
  <c r="K99" i="5" s="1"/>
  <c r="CX24" i="2"/>
  <c r="AI99" i="5" s="1"/>
  <c r="CX17" i="2"/>
  <c r="U99" i="5" s="1"/>
  <c r="CX20" i="2"/>
  <c r="AA99" i="5" s="1"/>
  <c r="CX19" i="2"/>
  <c r="Y99" i="5" s="1"/>
  <c r="CX27" i="2"/>
  <c r="AO99" i="5" s="1"/>
  <c r="CX26" i="2"/>
  <c r="AM99" i="5" s="1"/>
  <c r="CX22" i="2"/>
  <c r="AE99" i="5" s="1"/>
  <c r="CX9" i="2"/>
  <c r="CX25" i="2"/>
  <c r="AK99" i="5" s="1"/>
  <c r="CX30" i="2"/>
  <c r="AU99" i="5" s="1"/>
  <c r="CX29" i="2"/>
  <c r="AS99" i="5" s="1"/>
  <c r="CX21" i="2"/>
  <c r="AC99" i="5" s="1"/>
  <c r="CX23" i="2"/>
  <c r="AG99" i="5" s="1"/>
  <c r="CX31" i="2"/>
  <c r="AW99" i="5" s="1"/>
  <c r="CX16" i="2"/>
  <c r="S99" i="5" s="1"/>
  <c r="CX8" i="2"/>
  <c r="CX28" i="2"/>
  <c r="BL10" i="2"/>
  <c r="G61" i="5" s="1"/>
  <c r="BL13" i="2"/>
  <c r="BL11" i="2"/>
  <c r="BL14" i="2"/>
  <c r="O61" i="5" s="1"/>
  <c r="BL17" i="2"/>
  <c r="U61" i="5" s="1"/>
  <c r="BL16" i="2"/>
  <c r="BL9" i="2"/>
  <c r="E61" i="5" s="1"/>
  <c r="BL19" i="2"/>
  <c r="Y61" i="5" s="1"/>
  <c r="BL18" i="2"/>
  <c r="W61" i="5" s="1"/>
  <c r="BL21" i="2"/>
  <c r="AC61" i="5" s="1"/>
  <c r="BL12" i="2"/>
  <c r="K61" i="5" s="1"/>
  <c r="BL25" i="2"/>
  <c r="AK61" i="5" s="1"/>
  <c r="BL15" i="2"/>
  <c r="Q61" i="5" s="1"/>
  <c r="BL22" i="2"/>
  <c r="BL20" i="2"/>
  <c r="BL28" i="2"/>
  <c r="AQ61" i="5" s="1"/>
  <c r="BL31" i="2"/>
  <c r="AW61" i="5" s="1"/>
  <c r="BL26" i="2"/>
  <c r="AM61" i="5" s="1"/>
  <c r="BL27" i="2"/>
  <c r="AO61" i="5" s="1"/>
  <c r="BL29" i="2"/>
  <c r="BL30" i="2"/>
  <c r="AU61" i="5" s="1"/>
  <c r="BL23" i="2"/>
  <c r="AG61" i="5" s="1"/>
  <c r="BL8" i="2"/>
  <c r="BL24" i="2"/>
  <c r="AI61" i="5" s="1"/>
  <c r="CF11" i="2"/>
  <c r="I81" i="5" s="1"/>
  <c r="CF14" i="2"/>
  <c r="CF9" i="2"/>
  <c r="CF12" i="2"/>
  <c r="K81" i="5" s="1"/>
  <c r="CF15" i="2"/>
  <c r="CF18" i="2"/>
  <c r="CF13" i="2"/>
  <c r="M81" i="5" s="1"/>
  <c r="CF10" i="2"/>
  <c r="G81" i="5" s="1"/>
  <c r="CF17" i="2"/>
  <c r="U81" i="5" s="1"/>
  <c r="CF20" i="2"/>
  <c r="AA81" i="5" s="1"/>
  <c r="CF22" i="2"/>
  <c r="AE81" i="5" s="1"/>
  <c r="CF19" i="2"/>
  <c r="Y81" i="5" s="1"/>
  <c r="CF24" i="2"/>
  <c r="AI81" i="5" s="1"/>
  <c r="CF25" i="2"/>
  <c r="AK81" i="5" s="1"/>
  <c r="CF23" i="2"/>
  <c r="CF16" i="2"/>
  <c r="CF21" i="2"/>
  <c r="CF8" i="2"/>
  <c r="CF30" i="2"/>
  <c r="AU81" i="5" s="1"/>
  <c r="CF31" i="2"/>
  <c r="AW81" i="5" s="1"/>
  <c r="CF28" i="2"/>
  <c r="CF27" i="2"/>
  <c r="AO81" i="5" s="1"/>
  <c r="CF29" i="2"/>
  <c r="CF26" i="2"/>
  <c r="AM81" i="5" s="1"/>
  <c r="DC9" i="2"/>
  <c r="DC12" i="2"/>
  <c r="K104" i="5" s="1"/>
  <c r="DC10" i="2"/>
  <c r="DC20" i="2"/>
  <c r="DC16" i="2"/>
  <c r="DC13" i="2"/>
  <c r="DC26" i="2"/>
  <c r="AM104" i="5" s="1"/>
  <c r="DC11" i="2"/>
  <c r="I104" i="5" s="1"/>
  <c r="DC18" i="2"/>
  <c r="W104" i="5" s="1"/>
  <c r="DC23" i="2"/>
  <c r="AG104" i="5" s="1"/>
  <c r="DC15" i="2"/>
  <c r="Q104" i="5" s="1"/>
  <c r="DC14" i="2"/>
  <c r="O104" i="5" s="1"/>
  <c r="DC22" i="2"/>
  <c r="AE104" i="5" s="1"/>
  <c r="DC17" i="2"/>
  <c r="U104" i="5" s="1"/>
  <c r="DC19" i="2"/>
  <c r="Y104" i="5" s="1"/>
  <c r="DC8" i="2"/>
  <c r="C104" i="5" s="1"/>
  <c r="DC27" i="2"/>
  <c r="AO104" i="5" s="1"/>
  <c r="DC28" i="2"/>
  <c r="AQ104" i="5" s="1"/>
  <c r="DC21" i="2"/>
  <c r="AC104" i="5" s="1"/>
  <c r="DC24" i="2"/>
  <c r="AI104" i="5" s="1"/>
  <c r="DC29" i="2"/>
  <c r="DC25" i="2"/>
  <c r="AK104" i="5" s="1"/>
  <c r="DC31" i="2"/>
  <c r="AW104" i="5" s="1"/>
  <c r="DC30" i="2"/>
  <c r="AU104" i="5" s="1"/>
  <c r="BU11" i="2"/>
  <c r="I70" i="5" s="1"/>
  <c r="BU14" i="2"/>
  <c r="BU9" i="2"/>
  <c r="BU12" i="2"/>
  <c r="BU15" i="2"/>
  <c r="BU20" i="2"/>
  <c r="BU17" i="2"/>
  <c r="U70" i="5" s="1"/>
  <c r="BU18" i="2"/>
  <c r="W70" i="5" s="1"/>
  <c r="BU19" i="2"/>
  <c r="Y70" i="5" s="1"/>
  <c r="BU22" i="2"/>
  <c r="AE70" i="5" s="1"/>
  <c r="BU13" i="2"/>
  <c r="M70" i="5" s="1"/>
  <c r="BU16" i="2"/>
  <c r="S70" i="5" s="1"/>
  <c r="BU26" i="2"/>
  <c r="AM70" i="5" s="1"/>
  <c r="BU28" i="2"/>
  <c r="AQ70" i="5" s="1"/>
  <c r="BU21" i="2"/>
  <c r="BU10" i="2"/>
  <c r="G70" i="5" s="1"/>
  <c r="BU24" i="2"/>
  <c r="AI70" i="5" s="1"/>
  <c r="BU23" i="2"/>
  <c r="BU29" i="2"/>
  <c r="BU31" i="2"/>
  <c r="AW70" i="5" s="1"/>
  <c r="BU8" i="2"/>
  <c r="BU27" i="2"/>
  <c r="AO70" i="5" s="1"/>
  <c r="BU30" i="2"/>
  <c r="AU70" i="5" s="1"/>
  <c r="BU25" i="2"/>
  <c r="AK70" i="5" s="1"/>
  <c r="BX10" i="2"/>
  <c r="BX13" i="2"/>
  <c r="BX11" i="2"/>
  <c r="BX14" i="2"/>
  <c r="BX17" i="2"/>
  <c r="U73" i="5" s="1"/>
  <c r="BX18" i="2"/>
  <c r="BX19" i="2"/>
  <c r="Y73" i="5" s="1"/>
  <c r="BX12" i="2"/>
  <c r="K73" i="5" s="1"/>
  <c r="BX9" i="2"/>
  <c r="E73" i="5" s="1"/>
  <c r="BX25" i="2"/>
  <c r="AK73" i="5" s="1"/>
  <c r="BX16" i="2"/>
  <c r="S73" i="5" s="1"/>
  <c r="BX20" i="2"/>
  <c r="AA73" i="5" s="1"/>
  <c r="BX21" i="2"/>
  <c r="AC73" i="5" s="1"/>
  <c r="BX28" i="2"/>
  <c r="AQ73" i="5" s="1"/>
  <c r="BX29" i="2"/>
  <c r="AS73" i="5" s="1"/>
  <c r="BX31" i="2"/>
  <c r="AW73" i="5" s="1"/>
  <c r="BX27" i="2"/>
  <c r="AO73" i="5" s="1"/>
  <c r="BX23" i="2"/>
  <c r="BX24" i="2"/>
  <c r="AI73" i="5" s="1"/>
  <c r="BX22" i="2"/>
  <c r="AE73" i="5" s="1"/>
  <c r="BX15" i="2"/>
  <c r="Q73" i="5" s="1"/>
  <c r="BX8" i="2"/>
  <c r="BX30" i="2"/>
  <c r="AU73" i="5" s="1"/>
  <c r="BX26" i="2"/>
  <c r="AM73" i="5" s="1"/>
  <c r="CR11" i="2"/>
  <c r="I93" i="5" s="1"/>
  <c r="CR9" i="2"/>
  <c r="E93" i="5" s="1"/>
  <c r="CR12" i="2"/>
  <c r="CR15" i="2"/>
  <c r="CR18" i="2"/>
  <c r="CR14" i="2"/>
  <c r="CR17" i="2"/>
  <c r="U93" i="5" s="1"/>
  <c r="CR20" i="2"/>
  <c r="AA93" i="5" s="1"/>
  <c r="CR16" i="2"/>
  <c r="S93" i="5" s="1"/>
  <c r="CR22" i="2"/>
  <c r="AE93" i="5" s="1"/>
  <c r="CR21" i="2"/>
  <c r="AC93" i="5" s="1"/>
  <c r="CR10" i="2"/>
  <c r="G93" i="5" s="1"/>
  <c r="CR23" i="2"/>
  <c r="AG93" i="5" s="1"/>
  <c r="CR25" i="2"/>
  <c r="AK93" i="5" s="1"/>
  <c r="CR26" i="2"/>
  <c r="AM93" i="5" s="1"/>
  <c r="CR8" i="2"/>
  <c r="CR24" i="2"/>
  <c r="AI93" i="5" s="1"/>
  <c r="CR30" i="2"/>
  <c r="AU93" i="5" s="1"/>
  <c r="CR19" i="2"/>
  <c r="Y93" i="5" s="1"/>
  <c r="CR28" i="2"/>
  <c r="CR27" i="2"/>
  <c r="AO93" i="5" s="1"/>
  <c r="CR29" i="2"/>
  <c r="AS93" i="5" s="1"/>
  <c r="CR31" i="2"/>
  <c r="AW93" i="5" s="1"/>
  <c r="CR13" i="2"/>
  <c r="M93" i="5" s="1"/>
  <c r="BN10" i="2"/>
  <c r="G63" i="5" s="1"/>
  <c r="BN14" i="2"/>
  <c r="BN21" i="2"/>
  <c r="BN13" i="2"/>
  <c r="BN16" i="2"/>
  <c r="BN9" i="2"/>
  <c r="BN19" i="2"/>
  <c r="Y63" i="5" s="1"/>
  <c r="BN18" i="2"/>
  <c r="W63" i="5" s="1"/>
  <c r="BN11" i="2"/>
  <c r="I63" i="5" s="1"/>
  <c r="BN24" i="2"/>
  <c r="AI63" i="5" s="1"/>
  <c r="BN20" i="2"/>
  <c r="AA63" i="5" s="1"/>
  <c r="BN12" i="2"/>
  <c r="K63" i="5" s="1"/>
  <c r="BN23" i="2"/>
  <c r="AG63" i="5" s="1"/>
  <c r="BN27" i="2"/>
  <c r="AO63" i="5" s="1"/>
  <c r="BN22" i="2"/>
  <c r="BN17" i="2"/>
  <c r="BN30" i="2"/>
  <c r="AU63" i="5" s="1"/>
  <c r="BN25" i="2"/>
  <c r="AK63" i="5" s="1"/>
  <c r="BN28" i="2"/>
  <c r="BN31" i="2"/>
  <c r="AW63" i="5" s="1"/>
  <c r="BN15" i="2"/>
  <c r="Q63" i="5" s="1"/>
  <c r="BN26" i="2"/>
  <c r="AM63" i="5" s="1"/>
  <c r="BN29" i="2"/>
  <c r="BN8" i="2"/>
  <c r="CG11" i="2"/>
  <c r="I82" i="5" s="1"/>
  <c r="CG14" i="2"/>
  <c r="O82" i="5" s="1"/>
  <c r="CG9" i="2"/>
  <c r="CG12" i="2"/>
  <c r="CG15" i="2"/>
  <c r="CG13" i="2"/>
  <c r="CG10" i="2"/>
  <c r="G82" i="5" s="1"/>
  <c r="CG17" i="2"/>
  <c r="U82" i="5" s="1"/>
  <c r="CG20" i="2"/>
  <c r="AA82" i="5" s="1"/>
  <c r="CG22" i="2"/>
  <c r="AE82" i="5" s="1"/>
  <c r="CG26" i="2"/>
  <c r="AM82" i="5" s="1"/>
  <c r="CG16" i="2"/>
  <c r="S82" i="5" s="1"/>
  <c r="CG18" i="2"/>
  <c r="W82" i="5" s="1"/>
  <c r="CG28" i="2"/>
  <c r="AQ82" i="5" s="1"/>
  <c r="CG24" i="2"/>
  <c r="AI82" i="5" s="1"/>
  <c r="CG25" i="2"/>
  <c r="AK82" i="5" s="1"/>
  <c r="CG19" i="2"/>
  <c r="Y82" i="5" s="1"/>
  <c r="CG31" i="2"/>
  <c r="AW82" i="5" s="1"/>
  <c r="CG8" i="2"/>
  <c r="CG30" i="2"/>
  <c r="AU82" i="5" s="1"/>
  <c r="CG21" i="2"/>
  <c r="AC82" i="5" s="1"/>
  <c r="CG29" i="2"/>
  <c r="CG23" i="2"/>
  <c r="AG82" i="5" s="1"/>
  <c r="CG27" i="2"/>
  <c r="AO82" i="5" s="1"/>
  <c r="BV11" i="2"/>
  <c r="I71" i="5" s="1"/>
  <c r="BV18" i="2"/>
  <c r="BV19" i="2"/>
  <c r="BV12" i="2"/>
  <c r="BV15" i="2"/>
  <c r="BV9" i="2"/>
  <c r="BV17" i="2"/>
  <c r="BV13" i="2"/>
  <c r="M71" i="5" s="1"/>
  <c r="BV25" i="2"/>
  <c r="AK71" i="5" s="1"/>
  <c r="BV22" i="2"/>
  <c r="AE71" i="5" s="1"/>
  <c r="BV16" i="2"/>
  <c r="S71" i="5" s="1"/>
  <c r="BV28" i="2"/>
  <c r="BV21" i="2"/>
  <c r="AC71" i="5" s="1"/>
  <c r="BV26" i="2"/>
  <c r="AM71" i="5" s="1"/>
  <c r="BV10" i="2"/>
  <c r="BV24" i="2"/>
  <c r="AI71" i="5" s="1"/>
  <c r="BV14" i="2"/>
  <c r="BV27" i="2"/>
  <c r="AO71" i="5" s="1"/>
  <c r="BV29" i="2"/>
  <c r="BV31" i="2"/>
  <c r="AW71" i="5" s="1"/>
  <c r="BV23" i="2"/>
  <c r="AG71" i="5" s="1"/>
  <c r="BV8" i="2"/>
  <c r="BV30" i="2"/>
  <c r="AU71" i="5" s="1"/>
  <c r="BV20" i="2"/>
  <c r="AA71" i="5" s="1"/>
  <c r="CP9" i="2"/>
  <c r="E91" i="5" s="1"/>
  <c r="CP12" i="2"/>
  <c r="K91" i="5" s="1"/>
  <c r="CP20" i="2"/>
  <c r="CP16" i="2"/>
  <c r="S91" i="5" s="1"/>
  <c r="CP13" i="2"/>
  <c r="CP17" i="2"/>
  <c r="CP10" i="2"/>
  <c r="G91" i="5" s="1"/>
  <c r="CP11" i="2"/>
  <c r="I91" i="5" s="1"/>
  <c r="CP19" i="2"/>
  <c r="Y91" i="5" s="1"/>
  <c r="CP15" i="2"/>
  <c r="Q91" i="5" s="1"/>
  <c r="CP14" i="2"/>
  <c r="O91" i="5" s="1"/>
  <c r="CP29" i="2"/>
  <c r="CP18" i="2"/>
  <c r="W91" i="5" s="1"/>
  <c r="CP22" i="2"/>
  <c r="AE91" i="5" s="1"/>
  <c r="CP21" i="2"/>
  <c r="CP26" i="2"/>
  <c r="AM91" i="5" s="1"/>
  <c r="CP8" i="2"/>
  <c r="CP24" i="2"/>
  <c r="AI91" i="5" s="1"/>
  <c r="CP23" i="2"/>
  <c r="AG91" i="5" s="1"/>
  <c r="CP27" i="2"/>
  <c r="AO91" i="5" s="1"/>
  <c r="CP28" i="2"/>
  <c r="CP30" i="2"/>
  <c r="AU91" i="5" s="1"/>
  <c r="CP31" i="2"/>
  <c r="AW91" i="5" s="1"/>
  <c r="CP25" i="2"/>
  <c r="AK91" i="5" s="1"/>
  <c r="CQ9" i="2"/>
  <c r="E92" i="5" s="1"/>
  <c r="CQ12" i="2"/>
  <c r="K92" i="5" s="1"/>
  <c r="CQ11" i="2"/>
  <c r="CQ17" i="2"/>
  <c r="CQ20" i="2"/>
  <c r="CQ16" i="2"/>
  <c r="CQ10" i="2"/>
  <c r="G92" i="5" s="1"/>
  <c r="CQ21" i="2"/>
  <c r="AC92" i="5" s="1"/>
  <c r="CQ26" i="2"/>
  <c r="AM92" i="5" s="1"/>
  <c r="CQ19" i="2"/>
  <c r="Y92" i="5" s="1"/>
  <c r="CQ23" i="2"/>
  <c r="AG92" i="5" s="1"/>
  <c r="CQ15" i="2"/>
  <c r="Q92" i="5" s="1"/>
  <c r="CQ14" i="2"/>
  <c r="O92" i="5" s="1"/>
  <c r="CQ18" i="2"/>
  <c r="W92" i="5" s="1"/>
  <c r="CQ8" i="2"/>
  <c r="CQ24" i="2"/>
  <c r="AI92" i="5" s="1"/>
  <c r="CQ22" i="2"/>
  <c r="CQ27" i="2"/>
  <c r="AO92" i="5" s="1"/>
  <c r="CQ28" i="2"/>
  <c r="AQ92" i="5" s="1"/>
  <c r="CQ13" i="2"/>
  <c r="M92" i="5" s="1"/>
  <c r="CQ29" i="2"/>
  <c r="CQ31" i="2"/>
  <c r="AW92" i="5" s="1"/>
  <c r="CQ25" i="2"/>
  <c r="AK92" i="5" s="1"/>
  <c r="CQ30" i="2"/>
  <c r="AU92" i="5" s="1"/>
  <c r="CW10" i="2"/>
  <c r="G98" i="5" s="1"/>
  <c r="CW13" i="2"/>
  <c r="M98" i="5" s="1"/>
  <c r="CW11" i="2"/>
  <c r="CW18" i="2"/>
  <c r="CW14" i="2"/>
  <c r="O98" i="5" s="1"/>
  <c r="CW15" i="2"/>
  <c r="CW19" i="2"/>
  <c r="Y98" i="5" s="1"/>
  <c r="CW12" i="2"/>
  <c r="K98" i="5" s="1"/>
  <c r="CW17" i="2"/>
  <c r="U98" i="5" s="1"/>
  <c r="CW20" i="2"/>
  <c r="AA98" i="5" s="1"/>
  <c r="CW16" i="2"/>
  <c r="S98" i="5" s="1"/>
  <c r="CW9" i="2"/>
  <c r="E98" i="5" s="1"/>
  <c r="CW27" i="2"/>
  <c r="AO98" i="5" s="1"/>
  <c r="CW26" i="2"/>
  <c r="AM98" i="5" s="1"/>
  <c r="CW25" i="2"/>
  <c r="AK98" i="5" s="1"/>
  <c r="CW24" i="2"/>
  <c r="AI98" i="5" s="1"/>
  <c r="CW23" i="2"/>
  <c r="CW21" i="2"/>
  <c r="CW30" i="2"/>
  <c r="AU98" i="5" s="1"/>
  <c r="CW29" i="2"/>
  <c r="CW22" i="2"/>
  <c r="AE98" i="5" s="1"/>
  <c r="CW31" i="2"/>
  <c r="AW98" i="5" s="1"/>
  <c r="CW8" i="2"/>
  <c r="CW28" i="2"/>
  <c r="BR9" i="2"/>
  <c r="E67" i="5" s="1"/>
  <c r="BR12" i="2"/>
  <c r="BR20" i="2"/>
  <c r="AA67" i="5" s="1"/>
  <c r="BR15" i="2"/>
  <c r="BR17" i="2"/>
  <c r="U67" i="5" s="1"/>
  <c r="BR13" i="2"/>
  <c r="BR14" i="2"/>
  <c r="O67" i="5" s="1"/>
  <c r="BR16" i="2"/>
  <c r="S67" i="5" s="1"/>
  <c r="BR10" i="2"/>
  <c r="G67" i="5" s="1"/>
  <c r="BR26" i="2"/>
  <c r="AM67" i="5" s="1"/>
  <c r="BR29" i="2"/>
  <c r="BR24" i="2"/>
  <c r="AI67" i="5" s="1"/>
  <c r="BR25" i="2"/>
  <c r="AK67" i="5" s="1"/>
  <c r="BR19" i="2"/>
  <c r="BR8" i="2"/>
  <c r="BR23" i="2"/>
  <c r="BR18" i="2"/>
  <c r="BR22" i="2"/>
  <c r="BR30" i="2"/>
  <c r="AU67" i="5" s="1"/>
  <c r="BR21" i="2"/>
  <c r="AC67" i="5" s="1"/>
  <c r="BR28" i="2"/>
  <c r="AQ67" i="5" s="1"/>
  <c r="BR27" i="2"/>
  <c r="AO67" i="5" s="1"/>
  <c r="BR11" i="2"/>
  <c r="I67" i="5" s="1"/>
  <c r="BR31" i="2"/>
  <c r="AW67" i="5" s="1"/>
  <c r="CH11" i="2"/>
  <c r="I83" i="5" s="1"/>
  <c r="CH19" i="2"/>
  <c r="Y83" i="5" s="1"/>
  <c r="CH15" i="2"/>
  <c r="Q83" i="5" s="1"/>
  <c r="CH13" i="2"/>
  <c r="CH14" i="2"/>
  <c r="CH10" i="2"/>
  <c r="CH17" i="2"/>
  <c r="U83" i="5" s="1"/>
  <c r="CH12" i="2"/>
  <c r="K83" i="5" s="1"/>
  <c r="CH25" i="2"/>
  <c r="AK83" i="5" s="1"/>
  <c r="CH20" i="2"/>
  <c r="AA83" i="5" s="1"/>
  <c r="CH22" i="2"/>
  <c r="AE83" i="5" s="1"/>
  <c r="CH9" i="2"/>
  <c r="E83" i="5" s="1"/>
  <c r="CH26" i="2"/>
  <c r="AM83" i="5" s="1"/>
  <c r="CH18" i="2"/>
  <c r="W83" i="5" s="1"/>
  <c r="CH28" i="2"/>
  <c r="AQ83" i="5" s="1"/>
  <c r="CH23" i="2"/>
  <c r="AG83" i="5" s="1"/>
  <c r="CH21" i="2"/>
  <c r="CH29" i="2"/>
  <c r="AS83" i="5" s="1"/>
  <c r="CH31" i="2"/>
  <c r="AW83" i="5" s="1"/>
  <c r="CH8" i="2"/>
  <c r="CH16" i="2"/>
  <c r="S83" i="5" s="1"/>
  <c r="CH24" i="2"/>
  <c r="AI83" i="5" s="1"/>
  <c r="CH27" i="2"/>
  <c r="AO83" i="5" s="1"/>
  <c r="CH30" i="2"/>
  <c r="AU83" i="5" s="1"/>
  <c r="BS9" i="2"/>
  <c r="E68" i="5" s="1"/>
  <c r="BS12" i="2"/>
  <c r="BS11" i="2"/>
  <c r="I68" i="5" s="1"/>
  <c r="BS20" i="2"/>
  <c r="AA68" i="5" s="1"/>
  <c r="BS15" i="2"/>
  <c r="BS17" i="2"/>
  <c r="BS13" i="2"/>
  <c r="M68" i="5" s="1"/>
  <c r="BS14" i="2"/>
  <c r="O68" i="5" s="1"/>
  <c r="BS10" i="2"/>
  <c r="G68" i="5" s="1"/>
  <c r="BS16" i="2"/>
  <c r="S68" i="5" s="1"/>
  <c r="BS26" i="2"/>
  <c r="AM68" i="5" s="1"/>
  <c r="BS23" i="2"/>
  <c r="AG68" i="5" s="1"/>
  <c r="BS24" i="2"/>
  <c r="AI68" i="5" s="1"/>
  <c r="BS25" i="2"/>
  <c r="AK68" i="5" s="1"/>
  <c r="BS19" i="2"/>
  <c r="BS8" i="2"/>
  <c r="BS22" i="2"/>
  <c r="BS18" i="2"/>
  <c r="BS30" i="2"/>
  <c r="AU68" i="5" s="1"/>
  <c r="BS21" i="2"/>
  <c r="AC68" i="5" s="1"/>
  <c r="BS28" i="2"/>
  <c r="BS27" i="2"/>
  <c r="AO68" i="5" s="1"/>
  <c r="BS29" i="2"/>
  <c r="BS31" i="2"/>
  <c r="AW68" i="5" s="1"/>
  <c r="CI11" i="2"/>
  <c r="I84" i="5" s="1"/>
  <c r="CI9" i="2"/>
  <c r="E84" i="5" s="1"/>
  <c r="CI18" i="2"/>
  <c r="CI19" i="2"/>
  <c r="Y84" i="5" s="1"/>
  <c r="CI15" i="2"/>
  <c r="CI13" i="2"/>
  <c r="CI14" i="2"/>
  <c r="O84" i="5" s="1"/>
  <c r="CI10" i="2"/>
  <c r="G84" i="5" s="1"/>
  <c r="CI17" i="2"/>
  <c r="U84" i="5" s="1"/>
  <c r="CI20" i="2"/>
  <c r="AA84" i="5" s="1"/>
  <c r="CI26" i="2"/>
  <c r="AM84" i="5" s="1"/>
  <c r="CI24" i="2"/>
  <c r="AI84" i="5" s="1"/>
  <c r="CI23" i="2"/>
  <c r="AG84" i="5" s="1"/>
  <c r="CI16" i="2"/>
  <c r="S84" i="5" s="1"/>
  <c r="CI22" i="2"/>
  <c r="CI21" i="2"/>
  <c r="CI29" i="2"/>
  <c r="CI12" i="2"/>
  <c r="CI31" i="2"/>
  <c r="AW84" i="5" s="1"/>
  <c r="CI25" i="2"/>
  <c r="AK84" i="5" s="1"/>
  <c r="CI8" i="2"/>
  <c r="CI28" i="2"/>
  <c r="CI30" i="2"/>
  <c r="AU84" i="5" s="1"/>
  <c r="CI27" i="2"/>
  <c r="AO84" i="5" s="1"/>
  <c r="CM17" i="3"/>
  <c r="AQ17" i="3"/>
  <c r="I17" i="3"/>
  <c r="CG17" i="3"/>
  <c r="AI17" i="3"/>
  <c r="GY15" i="3"/>
  <c r="ES17" i="3"/>
  <c r="AV7" i="5"/>
  <c r="BF78" i="5"/>
  <c r="GY13" i="3"/>
  <c r="GY9" i="3"/>
  <c r="GY8" i="3"/>
  <c r="GY7" i="3"/>
  <c r="GX17" i="3"/>
  <c r="BD99" i="5"/>
  <c r="AK17" i="3"/>
  <c r="BH103" i="5"/>
  <c r="BH104" i="5"/>
  <c r="BF103" i="5"/>
  <c r="BF104" i="5"/>
  <c r="BD103" i="5"/>
  <c r="BD104" i="5"/>
  <c r="AZ103" i="5"/>
  <c r="AZ104" i="5"/>
  <c r="AX103" i="5"/>
  <c r="AX104" i="5"/>
  <c r="AV103" i="5"/>
  <c r="AV104" i="5"/>
  <c r="AT103" i="5"/>
  <c r="AT104" i="5"/>
  <c r="AR103" i="5"/>
  <c r="AR104" i="5"/>
  <c r="AP103" i="5"/>
  <c r="AP104" i="5"/>
  <c r="DC7" i="2"/>
  <c r="AA104" i="5"/>
  <c r="E104" i="5"/>
  <c r="BK104" i="5"/>
  <c r="G104" i="5"/>
  <c r="S104" i="5"/>
  <c r="BM104" i="5"/>
  <c r="M104" i="5"/>
  <c r="CV7" i="2"/>
  <c r="W97" i="5"/>
  <c r="I97" i="5"/>
  <c r="BI97" i="5"/>
  <c r="BM97" i="5"/>
  <c r="BI7" i="2"/>
  <c r="I58" i="5"/>
  <c r="K58" i="5"/>
  <c r="BK58" i="5"/>
  <c r="O58" i="5"/>
  <c r="S58" i="5"/>
  <c r="AC58" i="5"/>
  <c r="BM58" i="5"/>
  <c r="BZ7" i="2"/>
  <c r="I75" i="5"/>
  <c r="K75" i="5"/>
  <c r="W75" i="5"/>
  <c r="AA75" i="5"/>
  <c r="S75" i="5"/>
  <c r="BI75" i="5"/>
  <c r="BM75" i="5"/>
  <c r="AG75" i="5"/>
  <c r="CS7" i="2"/>
  <c r="K94" i="5"/>
  <c r="E94" i="5"/>
  <c r="W94" i="5"/>
  <c r="AA94" i="5"/>
  <c r="BM94" i="5"/>
  <c r="BJ7" i="2"/>
  <c r="E59" i="5"/>
  <c r="W59" i="5"/>
  <c r="G59" i="5"/>
  <c r="K59" i="5"/>
  <c r="Y59" i="5"/>
  <c r="Q59" i="5"/>
  <c r="BM59" i="5"/>
  <c r="CD7" i="2"/>
  <c r="O79" i="5"/>
  <c r="G79" i="5"/>
  <c r="U79" i="5"/>
  <c r="K79" i="5"/>
  <c r="AE79" i="5"/>
  <c r="BM79" i="5"/>
  <c r="CT7" i="2"/>
  <c r="U95" i="5"/>
  <c r="O95" i="5"/>
  <c r="Y95" i="5"/>
  <c r="AC95" i="5"/>
  <c r="K95" i="5"/>
  <c r="BM95" i="5"/>
  <c r="W95" i="5"/>
  <c r="AA95" i="5"/>
  <c r="BF7" i="2"/>
  <c r="M55" i="5"/>
  <c r="G55" i="5"/>
  <c r="AG55" i="5"/>
  <c r="AE55" i="5"/>
  <c r="I55" i="5"/>
  <c r="U55" i="5"/>
  <c r="Q55" i="5"/>
  <c r="W55" i="5"/>
  <c r="AA55" i="5"/>
  <c r="BM55" i="5"/>
  <c r="BK7" i="2"/>
  <c r="G60" i="5"/>
  <c r="E60" i="5"/>
  <c r="BM60" i="5"/>
  <c r="W60" i="5"/>
  <c r="BK60" i="5"/>
  <c r="BI60" i="5"/>
  <c r="CE7" i="2"/>
  <c r="K80" i="5"/>
  <c r="M80" i="5"/>
  <c r="O80" i="5"/>
  <c r="BI80" i="5"/>
  <c r="AA80" i="5"/>
  <c r="U80" i="5"/>
  <c r="BM80" i="5"/>
  <c r="Y80" i="5"/>
  <c r="CU7" i="2"/>
  <c r="Q96" i="5"/>
  <c r="M96" i="5"/>
  <c r="O96" i="5"/>
  <c r="BM96" i="5"/>
  <c r="AA96" i="5"/>
  <c r="BH7" i="2"/>
  <c r="K57" i="5"/>
  <c r="W57" i="5"/>
  <c r="E57" i="5"/>
  <c r="O57" i="5"/>
  <c r="Q57" i="5"/>
  <c r="BI57" i="5"/>
  <c r="BM57" i="5"/>
  <c r="BK57" i="5"/>
  <c r="Y7" i="2"/>
  <c r="K22" i="5"/>
  <c r="E22" i="5"/>
  <c r="W22" i="5"/>
  <c r="S22" i="5"/>
  <c r="Y22" i="5"/>
  <c r="AG22" i="5"/>
  <c r="BM22" i="5"/>
  <c r="BD7" i="2"/>
  <c r="U53" i="5"/>
  <c r="K53" i="5"/>
  <c r="G53" i="5"/>
  <c r="W53" i="5"/>
  <c r="AC53" i="5"/>
  <c r="BM53" i="5"/>
  <c r="AE53" i="5"/>
  <c r="AG53" i="5"/>
  <c r="BL7" i="2"/>
  <c r="S61" i="5"/>
  <c r="I61" i="5"/>
  <c r="M61" i="5"/>
  <c r="AE61" i="5"/>
  <c r="BK61" i="5"/>
  <c r="BM61" i="5"/>
  <c r="CF7" i="2"/>
  <c r="Q81" i="5"/>
  <c r="E81" i="5"/>
  <c r="W81" i="5"/>
  <c r="AG81" i="5"/>
  <c r="BM81" i="5"/>
  <c r="S81" i="5"/>
  <c r="O81" i="5"/>
  <c r="BN7" i="2"/>
  <c r="AC63" i="5"/>
  <c r="O63" i="5"/>
  <c r="S63" i="5"/>
  <c r="AE63" i="5"/>
  <c r="BM63" i="5"/>
  <c r="U63" i="5"/>
  <c r="CG7" i="2"/>
  <c r="Q82" i="5"/>
  <c r="E82" i="5"/>
  <c r="M82" i="5"/>
  <c r="BM82" i="5"/>
  <c r="BR7" i="2"/>
  <c r="M67" i="5"/>
  <c r="AG67" i="5"/>
  <c r="BK67" i="5"/>
  <c r="K67" i="5"/>
  <c r="BM67" i="5"/>
  <c r="W67" i="5"/>
  <c r="AE67" i="5"/>
  <c r="CH7" i="2"/>
  <c r="M83" i="5"/>
  <c r="AC83" i="5"/>
  <c r="BI83" i="5"/>
  <c r="BM83" i="5"/>
  <c r="O83" i="5"/>
  <c r="BK83" i="5"/>
  <c r="BX7" i="2"/>
  <c r="G73" i="5"/>
  <c r="O73" i="5"/>
  <c r="M73" i="5"/>
  <c r="I73" i="5"/>
  <c r="AG73" i="5"/>
  <c r="BK73" i="5"/>
  <c r="BM73" i="5"/>
  <c r="W73" i="5"/>
  <c r="BI73" i="5"/>
  <c r="BS7" i="2"/>
  <c r="K68" i="5"/>
  <c r="W68" i="5"/>
  <c r="Q68" i="5"/>
  <c r="U68" i="5"/>
  <c r="BM68" i="5"/>
  <c r="AE68" i="5"/>
  <c r="CI7" i="2"/>
  <c r="W84" i="5"/>
  <c r="K84" i="5"/>
  <c r="AE84" i="5"/>
  <c r="M84" i="5"/>
  <c r="BM84" i="5"/>
  <c r="AC84" i="5"/>
  <c r="BT7" i="2"/>
  <c r="K69" i="5"/>
  <c r="G69" i="5"/>
  <c r="Q69" i="5"/>
  <c r="E69" i="5"/>
  <c r="W69" i="5"/>
  <c r="AA69" i="5"/>
  <c r="O69" i="5"/>
  <c r="BM69" i="5"/>
  <c r="AG69" i="5"/>
  <c r="CJ7" i="2"/>
  <c r="O85" i="5"/>
  <c r="I85" i="5"/>
  <c r="U85" i="5"/>
  <c r="BI85" i="5"/>
  <c r="AC85" i="5"/>
  <c r="BM85" i="5"/>
  <c r="CX7" i="2"/>
  <c r="E99" i="5"/>
  <c r="Q99" i="5"/>
  <c r="M99" i="5"/>
  <c r="BM99" i="5"/>
  <c r="O99" i="5"/>
  <c r="BI99" i="5"/>
  <c r="BU7" i="2"/>
  <c r="K70" i="5"/>
  <c r="O70" i="5"/>
  <c r="BK70" i="5"/>
  <c r="AC70" i="5"/>
  <c r="BM70" i="5"/>
  <c r="E70" i="5"/>
  <c r="Q70" i="5"/>
  <c r="AG70" i="5"/>
  <c r="AA70" i="5"/>
  <c r="CL7" i="2"/>
  <c r="E87" i="5"/>
  <c r="M87" i="5"/>
  <c r="K87" i="5"/>
  <c r="BI87" i="5"/>
  <c r="I87" i="5"/>
  <c r="W87" i="5"/>
  <c r="Y87" i="5"/>
  <c r="BM87" i="5"/>
  <c r="BV7" i="2"/>
  <c r="U71" i="5"/>
  <c r="G71" i="5"/>
  <c r="W71" i="5"/>
  <c r="K71" i="5"/>
  <c r="E71" i="5"/>
  <c r="Q71" i="5"/>
  <c r="O71" i="5"/>
  <c r="Y71" i="5"/>
  <c r="BM71" i="5"/>
  <c r="CP7" i="2"/>
  <c r="M91" i="5"/>
  <c r="U91" i="5"/>
  <c r="AA91" i="5"/>
  <c r="AC91" i="5"/>
  <c r="BM91" i="5"/>
  <c r="CR7" i="2"/>
  <c r="K93" i="5"/>
  <c r="O93" i="5"/>
  <c r="W93" i="5"/>
  <c r="Q93" i="5"/>
  <c r="BM93" i="5"/>
  <c r="CW7" i="2"/>
  <c r="Q98" i="5"/>
  <c r="I98" i="5"/>
  <c r="AG98" i="5"/>
  <c r="W98" i="5"/>
  <c r="AC98" i="5"/>
  <c r="BM98" i="5"/>
  <c r="BW7" i="2"/>
  <c r="K72" i="5"/>
  <c r="U72" i="5"/>
  <c r="AG72" i="5"/>
  <c r="Y72" i="5"/>
  <c r="W72" i="5"/>
  <c r="O72" i="5"/>
  <c r="BM72" i="5"/>
  <c r="BI72" i="5"/>
  <c r="Q72" i="5"/>
  <c r="CQ7" i="2"/>
  <c r="I92" i="5"/>
  <c r="S92" i="5"/>
  <c r="BM92" i="5"/>
  <c r="U92" i="5"/>
  <c r="AA92" i="5"/>
  <c r="AE92" i="5"/>
  <c r="BK92" i="5"/>
  <c r="CV4" i="3"/>
  <c r="A50" i="5"/>
  <c r="A6" i="5"/>
  <c r="DG5" i="3"/>
  <c r="DC5" i="3"/>
  <c r="BM5" i="3"/>
  <c r="BK5" i="3"/>
  <c r="GM5" i="3"/>
  <c r="GI5" i="3"/>
  <c r="AI5" i="3"/>
  <c r="AK5" i="3"/>
  <c r="FG5" i="3"/>
  <c r="FE5" i="3"/>
  <c r="BI5" i="3"/>
  <c r="GG5" i="3"/>
  <c r="ES5" i="3"/>
  <c r="AA5" i="3"/>
  <c r="Y5" i="3"/>
  <c r="DI5" i="3"/>
  <c r="W5" i="3"/>
  <c r="CE5" i="3"/>
  <c r="FA5" i="3"/>
  <c r="AW5" i="3"/>
  <c r="U5" i="3"/>
  <c r="EG5" i="3"/>
  <c r="GA5" i="3"/>
  <c r="AU5" i="3"/>
  <c r="EC5" i="3"/>
  <c r="FQ5" i="3"/>
  <c r="AG5" i="3"/>
  <c r="CY5" i="3"/>
  <c r="AC5" i="3"/>
  <c r="GE5" i="3"/>
  <c r="EQ5" i="3"/>
  <c r="BA5" i="3"/>
  <c r="EM5" i="3"/>
  <c r="CA5" i="3"/>
  <c r="BW5" i="3"/>
  <c r="O5" i="3"/>
  <c r="DY5" i="3"/>
  <c r="BS5" i="3"/>
  <c r="AO5" i="3"/>
  <c r="M5" i="3"/>
  <c r="FM5" i="3"/>
  <c r="DS5" i="3"/>
  <c r="GS5" i="3"/>
  <c r="EU5" i="3"/>
  <c r="BG5" i="3"/>
  <c r="CU5" i="3"/>
  <c r="BE5" i="3"/>
  <c r="CS5" i="3"/>
  <c r="CI5" i="3"/>
  <c r="AY5" i="3"/>
  <c r="EI5" i="3"/>
  <c r="I5" i="3"/>
  <c r="Q5" i="3"/>
  <c r="FY5" i="3"/>
  <c r="K5" i="3"/>
  <c r="AS5" i="3"/>
  <c r="BU5" i="3"/>
  <c r="BQ5" i="3"/>
  <c r="AM5" i="3"/>
  <c r="FI5" i="3"/>
  <c r="DQ5" i="3"/>
  <c r="GQ5" i="3"/>
  <c r="A10" i="5"/>
  <c r="R4" i="3"/>
  <c r="AC81" i="5"/>
  <c r="K82" i="5"/>
  <c r="AG94" i="5"/>
  <c r="G83" i="5"/>
  <c r="E95" i="5"/>
  <c r="Q84" i="5"/>
  <c r="AC96" i="5"/>
  <c r="E85" i="5"/>
  <c r="O75" i="5"/>
  <c r="BK75" i="5"/>
  <c r="M79" i="5"/>
  <c r="AA79" i="5"/>
  <c r="AE97" i="5"/>
  <c r="U97" i="5"/>
  <c r="G80" i="5"/>
  <c r="A53" i="5"/>
  <c r="CZ4" i="3"/>
  <c r="G58" i="5"/>
  <c r="Q58" i="5"/>
  <c r="AA58" i="5"/>
  <c r="W58" i="5"/>
  <c r="E58" i="5"/>
  <c r="Y60" i="5"/>
  <c r="M60" i="5"/>
  <c r="AA61" i="5"/>
  <c r="M63" i="5"/>
  <c r="E63" i="5"/>
  <c r="S53" i="5"/>
  <c r="M53" i="5"/>
  <c r="Q67" i="5"/>
  <c r="Y67" i="5"/>
  <c r="K55" i="5"/>
  <c r="Y68" i="5"/>
  <c r="GW5" i="3"/>
  <c r="DM5" i="3"/>
  <c r="GU5" i="3"/>
  <c r="BO5" i="3"/>
  <c r="BC5" i="3"/>
  <c r="AQ5" i="3"/>
  <c r="AE5" i="3"/>
  <c r="S5" i="3"/>
  <c r="CG5" i="3"/>
  <c r="CM5" i="3"/>
  <c r="DU5" i="3"/>
  <c r="DE5" i="3"/>
  <c r="CQ5" i="3"/>
  <c r="GC5" i="3"/>
  <c r="EY5" i="3"/>
  <c r="FU5" i="3"/>
  <c r="GO5" i="3"/>
  <c r="Z22" i="5"/>
  <c r="L102" i="5"/>
  <c r="V60" i="5"/>
  <c r="Z58" i="5"/>
  <c r="AD44" i="5"/>
  <c r="D76" i="5"/>
  <c r="AD20" i="5"/>
  <c r="Z46" i="5"/>
  <c r="D28" i="5"/>
  <c r="L30" i="5"/>
  <c r="L90" i="5"/>
  <c r="D64" i="5"/>
  <c r="H26" i="5"/>
  <c r="AD80" i="5"/>
  <c r="Z10" i="5"/>
  <c r="AD68" i="5"/>
  <c r="AH18" i="5"/>
  <c r="CC5" i="3"/>
  <c r="FO5" i="3"/>
  <c r="FC5" i="3"/>
  <c r="EO5" i="3"/>
  <c r="EA5" i="3"/>
  <c r="DO5" i="3"/>
  <c r="DA5" i="3"/>
  <c r="CO5" i="3"/>
  <c r="FW5" i="3"/>
  <c r="CK5" i="3"/>
  <c r="BY5" i="3"/>
  <c r="FK5" i="3"/>
  <c r="EW5" i="3"/>
  <c r="EK5" i="3"/>
  <c r="DW5" i="3"/>
  <c r="DK5" i="3"/>
  <c r="CW5" i="3"/>
  <c r="EE5" i="3"/>
  <c r="FS5" i="3"/>
  <c r="DE20" i="2"/>
  <c r="F18" i="10" s="1"/>
  <c r="DE30" i="2"/>
  <c r="F25" i="10" s="1"/>
  <c r="DE27" i="2"/>
  <c r="F22" i="10" s="1"/>
  <c r="F21" i="10"/>
  <c r="F19" i="10"/>
  <c r="DE19" i="2"/>
  <c r="F17" i="10" s="1"/>
  <c r="DE18" i="2"/>
  <c r="F16" i="10" s="1"/>
  <c r="DE16" i="2"/>
  <c r="F14" i="10" s="1"/>
  <c r="DE17" i="2"/>
  <c r="F15" i="10" s="1"/>
  <c r="DE12" i="2"/>
  <c r="F10" i="10" s="1"/>
  <c r="DE10" i="2"/>
  <c r="F8" i="10" s="1"/>
  <c r="P4" i="3"/>
  <c r="A9" i="5"/>
  <c r="A47" i="5"/>
  <c r="CL4" i="3"/>
  <c r="CF4" i="3"/>
  <c r="A31" i="5"/>
  <c r="AJ4" i="3"/>
  <c r="CD4" i="3"/>
  <c r="A30" i="5"/>
  <c r="A7" i="5"/>
  <c r="L4" i="3"/>
  <c r="A40" i="5"/>
  <c r="BZ4" i="3"/>
  <c r="A28" i="5"/>
  <c r="AB4" i="3"/>
  <c r="A27" i="5"/>
  <c r="AZ4" i="3"/>
  <c r="A38" i="5"/>
  <c r="A26" i="5"/>
  <c r="H4" i="3"/>
  <c r="A5" i="5"/>
  <c r="F4" i="3"/>
  <c r="A4" i="5"/>
  <c r="A39" i="5"/>
  <c r="A13" i="5"/>
  <c r="A32" i="5"/>
  <c r="EX4" i="3"/>
  <c r="GT4" i="3"/>
  <c r="CX4" i="3"/>
  <c r="CR4" i="3"/>
  <c r="BP4" i="3"/>
  <c r="BB4" i="3"/>
  <c r="AF4" i="3"/>
  <c r="BT4" i="3"/>
  <c r="AT4" i="3"/>
  <c r="EZ4" i="3"/>
  <c r="AN4" i="3"/>
  <c r="DZ4" i="3"/>
  <c r="A8" i="5"/>
  <c r="A44" i="5"/>
  <c r="BD4" i="3"/>
  <c r="BX4" i="3"/>
  <c r="A42" i="5"/>
  <c r="A36" i="5"/>
  <c r="V4" i="3"/>
  <c r="EB4" i="3"/>
  <c r="A41" i="5"/>
  <c r="A48" i="5"/>
  <c r="CJ4" i="3"/>
  <c r="A20" i="5"/>
  <c r="J4" i="3"/>
  <c r="DB4" i="3"/>
  <c r="GV4" i="3"/>
  <c r="BB5" i="5"/>
  <c r="BH4" i="3"/>
  <c r="F20" i="10"/>
  <c r="DE14" i="2"/>
  <c r="F12" i="10" s="1"/>
  <c r="F7" i="5"/>
  <c r="AD7" i="5"/>
  <c r="AP10" i="5"/>
  <c r="F19" i="5"/>
  <c r="AP22" i="5"/>
  <c r="GY12" i="3"/>
  <c r="GY11" i="3"/>
  <c r="AB6" i="5"/>
  <c r="DE15" i="2"/>
  <c r="F13" i="10" s="1"/>
  <c r="CT4" i="3"/>
  <c r="A56" i="5"/>
  <c r="DE13" i="2"/>
  <c r="F11" i="10" s="1"/>
  <c r="BH5" i="5"/>
  <c r="AT10" i="5"/>
  <c r="Z11" i="5"/>
  <c r="D33" i="5"/>
  <c r="DE8" i="2"/>
  <c r="F6" i="10" s="1"/>
  <c r="GY10" i="3"/>
  <c r="AV10" i="5"/>
  <c r="L25" i="5"/>
  <c r="D57" i="5"/>
  <c r="D69" i="5"/>
  <c r="D81" i="5"/>
  <c r="D93" i="5"/>
  <c r="F43" i="5"/>
  <c r="F55" i="5"/>
  <c r="F67" i="5"/>
  <c r="F79" i="5"/>
  <c r="F103" i="5"/>
  <c r="H41" i="5"/>
  <c r="H53" i="5"/>
  <c r="H65" i="5"/>
  <c r="H77" i="5"/>
  <c r="H89" i="5"/>
  <c r="H101" i="5"/>
  <c r="J39" i="5"/>
  <c r="J51" i="5"/>
  <c r="J63" i="5"/>
  <c r="J75" i="5"/>
  <c r="J87" i="5"/>
  <c r="J99" i="5"/>
  <c r="L37" i="5"/>
  <c r="L73" i="5"/>
  <c r="L85" i="5"/>
  <c r="L97" i="5"/>
  <c r="N35" i="5"/>
  <c r="N47" i="5"/>
  <c r="N59" i="5"/>
  <c r="N71" i="5"/>
  <c r="N83" i="5"/>
  <c r="N95" i="5"/>
  <c r="AP46" i="5"/>
  <c r="BL4" i="3"/>
  <c r="AR4" i="3"/>
  <c r="A25" i="5"/>
  <c r="GE17" i="3"/>
  <c r="FG17" i="3"/>
  <c r="EI17" i="3"/>
  <c r="DK17" i="3"/>
  <c r="BO17" i="3"/>
  <c r="S17" i="3"/>
  <c r="GY6" i="3"/>
  <c r="GY17" i="3" s="1"/>
  <c r="AL7" i="5"/>
  <c r="X13" i="5"/>
  <c r="AR10" i="5"/>
  <c r="A34" i="5"/>
  <c r="DE9" i="2"/>
  <c r="F7" i="10" s="1"/>
  <c r="DE11" i="2"/>
  <c r="F9" i="10" s="1"/>
  <c r="H17" i="5"/>
  <c r="D45" i="5"/>
  <c r="DE31" i="2"/>
  <c r="F26" i="10" s="1"/>
  <c r="AH4" i="3"/>
  <c r="GY14" i="3"/>
  <c r="V5" i="5"/>
  <c r="D21" i="5"/>
  <c r="T17" i="5"/>
  <c r="BD7" i="5"/>
  <c r="AD4" i="3"/>
  <c r="P9" i="5"/>
  <c r="AX4" i="3"/>
  <c r="BV4" i="3"/>
  <c r="A51" i="5"/>
  <c r="A43" i="5"/>
  <c r="Q10" i="1"/>
  <c r="DE29" i="2"/>
  <c r="F24" i="10" s="1"/>
  <c r="A57" i="5"/>
  <c r="DH4" i="3"/>
  <c r="AP4" i="3"/>
  <c r="BF4" i="3"/>
  <c r="A19" i="5"/>
  <c r="T4" i="3"/>
  <c r="A55" i="5"/>
  <c r="DD4" i="3"/>
  <c r="A15" i="5"/>
  <c r="A14" i="5"/>
  <c r="Z4" i="3"/>
  <c r="Q7" i="1"/>
  <c r="Q12" i="1" s="1"/>
  <c r="BJ6" i="5"/>
  <c r="DE28" i="2"/>
  <c r="F23" i="10" s="1"/>
  <c r="BK55" i="5" l="1"/>
  <c r="N4" i="3"/>
  <c r="BK87" i="5"/>
  <c r="P17" i="2"/>
  <c r="P29" i="2"/>
  <c r="AS13" i="5" s="1"/>
  <c r="P18" i="2"/>
  <c r="P30" i="2"/>
  <c r="AU13" i="5" s="1"/>
  <c r="P31" i="2"/>
  <c r="AW13" i="5" s="1"/>
  <c r="P9" i="2"/>
  <c r="E13" i="5" s="1"/>
  <c r="P22" i="2"/>
  <c r="AE13" i="5" s="1"/>
  <c r="P23" i="2"/>
  <c r="AG13" i="5" s="1"/>
  <c r="P13" i="2"/>
  <c r="M13" i="5" s="1"/>
  <c r="P27" i="2"/>
  <c r="AO13" i="5" s="1"/>
  <c r="P16" i="2"/>
  <c r="P19" i="2"/>
  <c r="Y13" i="5" s="1"/>
  <c r="P12" i="2"/>
  <c r="P25" i="2"/>
  <c r="AK13" i="5" s="1"/>
  <c r="P14" i="2"/>
  <c r="P15" i="2"/>
  <c r="P28" i="2"/>
  <c r="AQ13" i="5" s="1"/>
  <c r="P20" i="2"/>
  <c r="P8" i="2"/>
  <c r="P21" i="2"/>
  <c r="AC13" i="5" s="1"/>
  <c r="P10" i="2"/>
  <c r="G13" i="5" s="1"/>
  <c r="P24" i="2"/>
  <c r="AI13" i="5" s="1"/>
  <c r="P26" i="2"/>
  <c r="AM13" i="5" s="1"/>
  <c r="P11" i="2"/>
  <c r="I13" i="5" s="1"/>
  <c r="X4" i="3"/>
  <c r="BI104" i="5"/>
  <c r="AS104" i="5"/>
  <c r="BK99" i="5"/>
  <c r="AQ99" i="5"/>
  <c r="BK98" i="5"/>
  <c r="AQ98" i="5"/>
  <c r="BI98" i="5"/>
  <c r="AS98" i="5"/>
  <c r="BK97" i="5"/>
  <c r="AQ97" i="5"/>
  <c r="BK96" i="5"/>
  <c r="AQ96" i="5"/>
  <c r="BI96" i="5"/>
  <c r="AS96" i="5"/>
  <c r="BK95" i="5"/>
  <c r="BI95" i="5"/>
  <c r="AS95" i="5"/>
  <c r="BI94" i="5"/>
  <c r="AS94" i="5"/>
  <c r="BK94" i="5"/>
  <c r="AQ94" i="5"/>
  <c r="BK93" i="5"/>
  <c r="AQ93" i="5"/>
  <c r="BI93" i="5"/>
  <c r="BI92" i="5"/>
  <c r="AS92" i="5"/>
  <c r="BI91" i="5"/>
  <c r="AS91" i="5"/>
  <c r="BK91" i="5"/>
  <c r="AQ91" i="5"/>
  <c r="BK85" i="5"/>
  <c r="AQ85" i="5"/>
  <c r="BI84" i="5"/>
  <c r="AS84" i="5"/>
  <c r="BK84" i="5"/>
  <c r="AQ84" i="5"/>
  <c r="BI82" i="5"/>
  <c r="AS82" i="5"/>
  <c r="BK82" i="5"/>
  <c r="BI81" i="5"/>
  <c r="AS81" i="5"/>
  <c r="BK81" i="5"/>
  <c r="AQ81" i="5"/>
  <c r="BK80" i="5"/>
  <c r="AQ80" i="5"/>
  <c r="BI79" i="5"/>
  <c r="AS79" i="5"/>
  <c r="BK79" i="5"/>
  <c r="AQ79" i="5"/>
  <c r="BK72" i="5"/>
  <c r="AQ72" i="5"/>
  <c r="BK71" i="5"/>
  <c r="AQ71" i="5"/>
  <c r="BI71" i="5"/>
  <c r="AS71" i="5"/>
  <c r="BI70" i="5"/>
  <c r="AS70" i="5"/>
  <c r="BI69" i="5"/>
  <c r="AS69" i="5"/>
  <c r="BK69" i="5"/>
  <c r="AQ69" i="5"/>
  <c r="BI68" i="5"/>
  <c r="AS68" i="5"/>
  <c r="BK68" i="5"/>
  <c r="AQ68" i="5"/>
  <c r="BI67" i="5"/>
  <c r="AS67" i="5"/>
  <c r="BI63" i="5"/>
  <c r="AS63" i="5"/>
  <c r="BK63" i="5"/>
  <c r="AQ63" i="5"/>
  <c r="BI61" i="5"/>
  <c r="AS61" i="5"/>
  <c r="BK59" i="5"/>
  <c r="AQ59" i="5"/>
  <c r="BI59" i="5"/>
  <c r="AS59" i="5"/>
  <c r="BI58" i="5"/>
  <c r="AS58" i="5"/>
  <c r="BI55" i="5"/>
  <c r="AS55" i="5"/>
  <c r="BI53" i="5"/>
  <c r="AS53" i="5"/>
  <c r="BK53" i="5"/>
  <c r="AQ53" i="5"/>
  <c r="BI22" i="5"/>
  <c r="AS22" i="5"/>
  <c r="BK22" i="5"/>
  <c r="G9" i="2"/>
  <c r="G13" i="2"/>
  <c r="G17" i="2"/>
  <c r="G21" i="2"/>
  <c r="G25" i="2"/>
  <c r="AK4" i="5" s="1"/>
  <c r="G29" i="2"/>
  <c r="AS4" i="5" s="1"/>
  <c r="G22" i="2"/>
  <c r="G30" i="2"/>
  <c r="AU4" i="5" s="1"/>
  <c r="G19" i="2"/>
  <c r="G23" i="2"/>
  <c r="G16" i="2"/>
  <c r="G8" i="2"/>
  <c r="C4" i="5" s="1"/>
  <c r="G18" i="2"/>
  <c r="G26" i="2"/>
  <c r="AM4" i="5" s="1"/>
  <c r="G11" i="2"/>
  <c r="I4" i="5" s="1"/>
  <c r="G31" i="2"/>
  <c r="AW4" i="5" s="1"/>
  <c r="G12" i="2"/>
  <c r="G28" i="2"/>
  <c r="AQ4" i="5" s="1"/>
  <c r="G10" i="2"/>
  <c r="G15" i="2"/>
  <c r="G27" i="2"/>
  <c r="AO4" i="5" s="1"/>
  <c r="G20" i="2"/>
  <c r="G24" i="2"/>
  <c r="AI4" i="5" s="1"/>
  <c r="G14" i="2"/>
  <c r="AG9" i="2"/>
  <c r="E30" i="5" s="1"/>
  <c r="AG12" i="2"/>
  <c r="AG10" i="2"/>
  <c r="G30" i="5" s="1"/>
  <c r="AG18" i="2"/>
  <c r="W30" i="5" s="1"/>
  <c r="AG20" i="2"/>
  <c r="AG14" i="2"/>
  <c r="O30" i="5" s="1"/>
  <c r="AG17" i="2"/>
  <c r="U30" i="5" s="1"/>
  <c r="AG11" i="2"/>
  <c r="I30" i="5" s="1"/>
  <c r="AG15" i="2"/>
  <c r="Q30" i="5" s="1"/>
  <c r="AG21" i="2"/>
  <c r="AC30" i="5" s="1"/>
  <c r="AG19" i="2"/>
  <c r="Y30" i="5" s="1"/>
  <c r="AG13" i="2"/>
  <c r="M30" i="5" s="1"/>
  <c r="AG29" i="2"/>
  <c r="AS30" i="5" s="1"/>
  <c r="AG8" i="2"/>
  <c r="AG16" i="2"/>
  <c r="S30" i="5" s="1"/>
  <c r="AG27" i="2"/>
  <c r="AO30" i="5" s="1"/>
  <c r="AG28" i="2"/>
  <c r="AQ30" i="5" s="1"/>
  <c r="AG22" i="2"/>
  <c r="AE30" i="5" s="1"/>
  <c r="AG24" i="2"/>
  <c r="AI30" i="5" s="1"/>
  <c r="AG30" i="2"/>
  <c r="AU30" i="5" s="1"/>
  <c r="AG31" i="2"/>
  <c r="AW30" i="5" s="1"/>
  <c r="AG25" i="2"/>
  <c r="AK30" i="5" s="1"/>
  <c r="AG26" i="2"/>
  <c r="AM30" i="5" s="1"/>
  <c r="AG23" i="2"/>
  <c r="AG30" i="5" s="1"/>
  <c r="R10" i="2"/>
  <c r="R13" i="2"/>
  <c r="R12" i="2"/>
  <c r="K15" i="5" s="1"/>
  <c r="R14" i="2"/>
  <c r="O15" i="5" s="1"/>
  <c r="R21" i="2"/>
  <c r="R17" i="2"/>
  <c r="R9" i="2"/>
  <c r="R15" i="2"/>
  <c r="Q15" i="5" s="1"/>
  <c r="R16" i="2"/>
  <c r="S15" i="5" s="1"/>
  <c r="R11" i="2"/>
  <c r="I15" i="5" s="1"/>
  <c r="R30" i="2"/>
  <c r="AU15" i="5" s="1"/>
  <c r="R22" i="2"/>
  <c r="AE15" i="5" s="1"/>
  <c r="R24" i="2"/>
  <c r="AI15" i="5" s="1"/>
  <c r="R26" i="2"/>
  <c r="AM15" i="5" s="1"/>
  <c r="R29" i="2"/>
  <c r="AS15" i="5" s="1"/>
  <c r="R27" i="2"/>
  <c r="AO15" i="5" s="1"/>
  <c r="R20" i="2"/>
  <c r="R23" i="2"/>
  <c r="R25" i="2"/>
  <c r="AK15" i="5" s="1"/>
  <c r="R28" i="2"/>
  <c r="AQ15" i="5" s="1"/>
  <c r="R19" i="2"/>
  <c r="Y15" i="5" s="1"/>
  <c r="R18" i="2"/>
  <c r="W15" i="5" s="1"/>
  <c r="R8" i="2"/>
  <c r="R31" i="2"/>
  <c r="AW15" i="5" s="1"/>
  <c r="K11" i="2"/>
  <c r="I8" i="5" s="1"/>
  <c r="K14" i="2"/>
  <c r="O8" i="5" s="1"/>
  <c r="K9" i="2"/>
  <c r="E8" i="5" s="1"/>
  <c r="K12" i="2"/>
  <c r="K8" i="5" s="1"/>
  <c r="K15" i="2"/>
  <c r="Q8" i="5" s="1"/>
  <c r="K18" i="2"/>
  <c r="W8" i="5" s="1"/>
  <c r="K16" i="2"/>
  <c r="S8" i="5" s="1"/>
  <c r="K10" i="2"/>
  <c r="G8" i="5" s="1"/>
  <c r="K20" i="2"/>
  <c r="AA8" i="5" s="1"/>
  <c r="K13" i="2"/>
  <c r="M8" i="5" s="1"/>
  <c r="K17" i="2"/>
  <c r="U8" i="5" s="1"/>
  <c r="K22" i="2"/>
  <c r="AE8" i="5" s="1"/>
  <c r="K24" i="2"/>
  <c r="AI8" i="5" s="1"/>
  <c r="K25" i="2"/>
  <c r="AK8" i="5" s="1"/>
  <c r="K21" i="2"/>
  <c r="AC8" i="5" s="1"/>
  <c r="K23" i="2"/>
  <c r="AG8" i="5" s="1"/>
  <c r="K8" i="2"/>
  <c r="K29" i="2"/>
  <c r="AS8" i="5" s="1"/>
  <c r="K19" i="2"/>
  <c r="Y8" i="5" s="1"/>
  <c r="K26" i="2"/>
  <c r="AM8" i="5" s="1"/>
  <c r="K28" i="2"/>
  <c r="K30" i="2"/>
  <c r="AU8" i="5" s="1"/>
  <c r="K27" i="2"/>
  <c r="AO8" i="5" s="1"/>
  <c r="K31" i="2"/>
  <c r="AW8" i="5" s="1"/>
  <c r="AJ11" i="2"/>
  <c r="I33" i="5" s="1"/>
  <c r="AJ14" i="2"/>
  <c r="AJ9" i="2"/>
  <c r="E33" i="5" s="1"/>
  <c r="AJ12" i="2"/>
  <c r="K33" i="5" s="1"/>
  <c r="AJ18" i="2"/>
  <c r="AJ10" i="2"/>
  <c r="AJ20" i="2"/>
  <c r="AA33" i="5" s="1"/>
  <c r="AJ22" i="2"/>
  <c r="AE33" i="5" s="1"/>
  <c r="AJ26" i="2"/>
  <c r="AM33" i="5" s="1"/>
  <c r="AJ15" i="2"/>
  <c r="Q33" i="5" s="1"/>
  <c r="AJ19" i="2"/>
  <c r="AJ28" i="2"/>
  <c r="AQ33" i="5" s="1"/>
  <c r="AJ13" i="2"/>
  <c r="M33" i="5" s="1"/>
  <c r="AJ21" i="2"/>
  <c r="AJ17" i="2"/>
  <c r="U33" i="5" s="1"/>
  <c r="AJ31" i="2"/>
  <c r="AW33" i="5" s="1"/>
  <c r="AJ25" i="2"/>
  <c r="AK33" i="5" s="1"/>
  <c r="AJ29" i="2"/>
  <c r="AS33" i="5" s="1"/>
  <c r="AJ8" i="2"/>
  <c r="AJ16" i="2"/>
  <c r="S33" i="5" s="1"/>
  <c r="AJ27" i="2"/>
  <c r="AO33" i="5" s="1"/>
  <c r="AJ30" i="2"/>
  <c r="AU33" i="5" s="1"/>
  <c r="AJ23" i="2"/>
  <c r="AG33" i="5" s="1"/>
  <c r="AJ24" i="2"/>
  <c r="AI33" i="5" s="1"/>
  <c r="CY10" i="2"/>
  <c r="G100" i="5" s="1"/>
  <c r="CY16" i="2"/>
  <c r="CY21" i="2"/>
  <c r="CY11" i="2"/>
  <c r="I100" i="5" s="1"/>
  <c r="CY13" i="2"/>
  <c r="CY18" i="2"/>
  <c r="CY14" i="2"/>
  <c r="O100" i="5" s="1"/>
  <c r="CY15" i="2"/>
  <c r="Q100" i="5" s="1"/>
  <c r="CY17" i="2"/>
  <c r="U100" i="5" s="1"/>
  <c r="CY20" i="2"/>
  <c r="AA100" i="5" s="1"/>
  <c r="CY9" i="2"/>
  <c r="E100" i="5" s="1"/>
  <c r="CY19" i="2"/>
  <c r="Y100" i="5" s="1"/>
  <c r="CY24" i="2"/>
  <c r="AI100" i="5" s="1"/>
  <c r="CY25" i="2"/>
  <c r="AK100" i="5" s="1"/>
  <c r="CY30" i="2"/>
  <c r="AU100" i="5" s="1"/>
  <c r="CY26" i="2"/>
  <c r="AM100" i="5" s="1"/>
  <c r="CY29" i="2"/>
  <c r="AS100" i="5" s="1"/>
  <c r="CY12" i="2"/>
  <c r="CY22" i="2"/>
  <c r="AE100" i="5" s="1"/>
  <c r="CY23" i="2"/>
  <c r="AG100" i="5" s="1"/>
  <c r="CY28" i="2"/>
  <c r="CY31" i="2"/>
  <c r="AW100" i="5" s="1"/>
  <c r="CY8" i="2"/>
  <c r="C100" i="5" s="1"/>
  <c r="CY27" i="2"/>
  <c r="AO100" i="5" s="1"/>
  <c r="S9" i="2"/>
  <c r="E16" i="5" s="1"/>
  <c r="S12" i="2"/>
  <c r="S10" i="2"/>
  <c r="S13" i="2"/>
  <c r="M16" i="5" s="1"/>
  <c r="S16" i="2"/>
  <c r="S19" i="2"/>
  <c r="S14" i="2"/>
  <c r="O16" i="5" s="1"/>
  <c r="S17" i="2"/>
  <c r="U16" i="5" s="1"/>
  <c r="S18" i="2"/>
  <c r="W16" i="5" s="1"/>
  <c r="S27" i="2"/>
  <c r="AO16" i="5" s="1"/>
  <c r="S15" i="2"/>
  <c r="Q16" i="5" s="1"/>
  <c r="S21" i="2"/>
  <c r="AC16" i="5" s="1"/>
  <c r="S24" i="2"/>
  <c r="AI16" i="5" s="1"/>
  <c r="S20" i="2"/>
  <c r="S11" i="2"/>
  <c r="I16" i="5" s="1"/>
  <c r="S26" i="2"/>
  <c r="AM16" i="5" s="1"/>
  <c r="S29" i="2"/>
  <c r="AS16" i="5" s="1"/>
  <c r="S23" i="2"/>
  <c r="S25" i="2"/>
  <c r="AK16" i="5" s="1"/>
  <c r="S28" i="2"/>
  <c r="S31" i="2"/>
  <c r="AW16" i="5" s="1"/>
  <c r="S30" i="2"/>
  <c r="AU16" i="5" s="1"/>
  <c r="S8" i="2"/>
  <c r="S22" i="2"/>
  <c r="AE16" i="5" s="1"/>
  <c r="AA10" i="2"/>
  <c r="G24" i="5" s="1"/>
  <c r="AA13" i="2"/>
  <c r="AA11" i="2"/>
  <c r="I24" i="5" s="1"/>
  <c r="AA14" i="2"/>
  <c r="O24" i="5" s="1"/>
  <c r="AA17" i="2"/>
  <c r="U24" i="5" s="1"/>
  <c r="AA15" i="2"/>
  <c r="Q24" i="5" s="1"/>
  <c r="AA19" i="2"/>
  <c r="Y24" i="5" s="1"/>
  <c r="AA12" i="2"/>
  <c r="K24" i="5" s="1"/>
  <c r="AA16" i="2"/>
  <c r="S24" i="5" s="1"/>
  <c r="AA9" i="2"/>
  <c r="E24" i="5" s="1"/>
  <c r="AA18" i="2"/>
  <c r="W24" i="5" s="1"/>
  <c r="AA25" i="2"/>
  <c r="AK24" i="5" s="1"/>
  <c r="AA22" i="2"/>
  <c r="AE24" i="5" s="1"/>
  <c r="AA26" i="2"/>
  <c r="AM24" i="5" s="1"/>
  <c r="AA27" i="2"/>
  <c r="AO24" i="5" s="1"/>
  <c r="AA20" i="2"/>
  <c r="AA24" i="5" s="1"/>
  <c r="AA21" i="2"/>
  <c r="AC24" i="5" s="1"/>
  <c r="AA23" i="2"/>
  <c r="AG24" i="5" s="1"/>
  <c r="AA31" i="2"/>
  <c r="AW24" i="5" s="1"/>
  <c r="AA30" i="2"/>
  <c r="AU24" i="5" s="1"/>
  <c r="AA24" i="2"/>
  <c r="AI24" i="5" s="1"/>
  <c r="AA29" i="2"/>
  <c r="AS24" i="5" s="1"/>
  <c r="AA28" i="2"/>
  <c r="AA8" i="2"/>
  <c r="AH9" i="2"/>
  <c r="AH12" i="2"/>
  <c r="AH10" i="2"/>
  <c r="G31" i="5" s="1"/>
  <c r="AH18" i="2"/>
  <c r="W31" i="5" s="1"/>
  <c r="AH20" i="2"/>
  <c r="AH14" i="2"/>
  <c r="AH17" i="2"/>
  <c r="U31" i="5" s="1"/>
  <c r="AH22" i="2"/>
  <c r="AH26" i="2"/>
  <c r="AM31" i="5" s="1"/>
  <c r="AH21" i="2"/>
  <c r="AC31" i="5" s="1"/>
  <c r="AH23" i="2"/>
  <c r="AG31" i="5" s="1"/>
  <c r="AH13" i="2"/>
  <c r="M31" i="5" s="1"/>
  <c r="AH19" i="2"/>
  <c r="Y31" i="5" s="1"/>
  <c r="AH15" i="2"/>
  <c r="AH29" i="2"/>
  <c r="AS31" i="5" s="1"/>
  <c r="AH8" i="2"/>
  <c r="AH16" i="2"/>
  <c r="AH28" i="2"/>
  <c r="AQ31" i="5" s="1"/>
  <c r="AH27" i="2"/>
  <c r="AO31" i="5" s="1"/>
  <c r="AH11" i="2"/>
  <c r="AH24" i="2"/>
  <c r="AI31" i="5" s="1"/>
  <c r="AH30" i="2"/>
  <c r="AU31" i="5" s="1"/>
  <c r="AH25" i="2"/>
  <c r="AK31" i="5" s="1"/>
  <c r="AH31" i="2"/>
  <c r="AW31" i="5" s="1"/>
  <c r="CC9" i="2"/>
  <c r="E78" i="5" s="1"/>
  <c r="CC12" i="2"/>
  <c r="CC15" i="2"/>
  <c r="CC10" i="2"/>
  <c r="G78" i="5" s="1"/>
  <c r="CC13" i="2"/>
  <c r="CC14" i="2"/>
  <c r="CC16" i="2"/>
  <c r="S78" i="5" s="1"/>
  <c r="CC21" i="2"/>
  <c r="AC78" i="5" s="1"/>
  <c r="CC11" i="2"/>
  <c r="I78" i="5" s="1"/>
  <c r="CC20" i="2"/>
  <c r="AA78" i="5" s="1"/>
  <c r="CC23" i="2"/>
  <c r="AG78" i="5" s="1"/>
  <c r="CC18" i="2"/>
  <c r="W78" i="5" s="1"/>
  <c r="CC19" i="2"/>
  <c r="Y78" i="5" s="1"/>
  <c r="CC22" i="2"/>
  <c r="CC25" i="2"/>
  <c r="AK78" i="5" s="1"/>
  <c r="CC26" i="2"/>
  <c r="AM78" i="5" s="1"/>
  <c r="CC30" i="2"/>
  <c r="AU78" i="5" s="1"/>
  <c r="CC27" i="2"/>
  <c r="AO78" i="5" s="1"/>
  <c r="CC28" i="2"/>
  <c r="AQ78" i="5" s="1"/>
  <c r="CC17" i="2"/>
  <c r="U78" i="5" s="1"/>
  <c r="CC24" i="2"/>
  <c r="AI78" i="5" s="1"/>
  <c r="CC29" i="2"/>
  <c r="CC8" i="2"/>
  <c r="C78" i="5" s="1"/>
  <c r="CC31" i="2"/>
  <c r="AW78" i="5" s="1"/>
  <c r="BY10" i="2"/>
  <c r="BY13" i="2"/>
  <c r="BY11" i="2"/>
  <c r="I74" i="5" s="1"/>
  <c r="BY16" i="2"/>
  <c r="S74" i="5" s="1"/>
  <c r="BY18" i="2"/>
  <c r="BY19" i="2"/>
  <c r="BY12" i="2"/>
  <c r="K74" i="5" s="1"/>
  <c r="BY15" i="2"/>
  <c r="Q74" i="5" s="1"/>
  <c r="BY9" i="2"/>
  <c r="E74" i="5" s="1"/>
  <c r="BY17" i="2"/>
  <c r="U74" i="5" s="1"/>
  <c r="BY22" i="2"/>
  <c r="AE74" i="5" s="1"/>
  <c r="BY27" i="2"/>
  <c r="AO74" i="5" s="1"/>
  <c r="BY21" i="2"/>
  <c r="AC74" i="5" s="1"/>
  <c r="BY20" i="2"/>
  <c r="BY26" i="2"/>
  <c r="AM74" i="5" s="1"/>
  <c r="BY30" i="2"/>
  <c r="AU74" i="5" s="1"/>
  <c r="BY28" i="2"/>
  <c r="AQ74" i="5" s="1"/>
  <c r="BY14" i="2"/>
  <c r="BY29" i="2"/>
  <c r="AS74" i="5" s="1"/>
  <c r="BY31" i="2"/>
  <c r="AW74" i="5" s="1"/>
  <c r="BY23" i="2"/>
  <c r="AG74" i="5" s="1"/>
  <c r="BY24" i="2"/>
  <c r="AI74" i="5" s="1"/>
  <c r="BY8" i="2"/>
  <c r="BY25" i="2"/>
  <c r="AK74" i="5" s="1"/>
  <c r="AP10" i="2"/>
  <c r="G39" i="5" s="1"/>
  <c r="AP13" i="2"/>
  <c r="AP12" i="2"/>
  <c r="K39" i="5" s="1"/>
  <c r="AP17" i="2"/>
  <c r="U39" i="5" s="1"/>
  <c r="AP21" i="2"/>
  <c r="AP15" i="2"/>
  <c r="AP9" i="2"/>
  <c r="E39" i="5" s="1"/>
  <c r="AP16" i="2"/>
  <c r="S39" i="5" s="1"/>
  <c r="AP19" i="2"/>
  <c r="Y39" i="5" s="1"/>
  <c r="AP14" i="2"/>
  <c r="O39" i="5" s="1"/>
  <c r="AP11" i="2"/>
  <c r="I39" i="5" s="1"/>
  <c r="AP30" i="2"/>
  <c r="AU39" i="5" s="1"/>
  <c r="AP18" i="2"/>
  <c r="AP26" i="2"/>
  <c r="AM39" i="5" s="1"/>
  <c r="AP25" i="2"/>
  <c r="AK39" i="5" s="1"/>
  <c r="AP23" i="2"/>
  <c r="AG39" i="5" s="1"/>
  <c r="AP24" i="2"/>
  <c r="AI39" i="5" s="1"/>
  <c r="AP20" i="2"/>
  <c r="AP28" i="2"/>
  <c r="AP8" i="2"/>
  <c r="AP27" i="2"/>
  <c r="AO39" i="5" s="1"/>
  <c r="AP29" i="2"/>
  <c r="AP31" i="2"/>
  <c r="AW39" i="5" s="1"/>
  <c r="AP22" i="2"/>
  <c r="AE39" i="5" s="1"/>
  <c r="BB10" i="2"/>
  <c r="G51" i="5" s="1"/>
  <c r="BB13" i="2"/>
  <c r="BB15" i="2"/>
  <c r="Q51" i="5" s="1"/>
  <c r="BB21" i="2"/>
  <c r="AC51" i="5" s="1"/>
  <c r="BB11" i="2"/>
  <c r="BB14" i="2"/>
  <c r="BB16" i="2"/>
  <c r="S51" i="5" s="1"/>
  <c r="BB19" i="2"/>
  <c r="BB12" i="2"/>
  <c r="K51" i="5" s="1"/>
  <c r="BB24" i="2"/>
  <c r="AI51" i="5" s="1"/>
  <c r="BB18" i="2"/>
  <c r="W51" i="5" s="1"/>
  <c r="BB20" i="2"/>
  <c r="AA51" i="5" s="1"/>
  <c r="BB17" i="2"/>
  <c r="U51" i="5" s="1"/>
  <c r="BB27" i="2"/>
  <c r="AO51" i="5" s="1"/>
  <c r="BB9" i="2"/>
  <c r="E51" i="5" s="1"/>
  <c r="BB23" i="2"/>
  <c r="AG51" i="5" s="1"/>
  <c r="BB22" i="2"/>
  <c r="AE51" i="5" s="1"/>
  <c r="BB30" i="2"/>
  <c r="AU51" i="5" s="1"/>
  <c r="BB31" i="2"/>
  <c r="AW51" i="5" s="1"/>
  <c r="BB29" i="2"/>
  <c r="BB26" i="2"/>
  <c r="AM51" i="5" s="1"/>
  <c r="BB28" i="2"/>
  <c r="BB25" i="2"/>
  <c r="AK51" i="5" s="1"/>
  <c r="BB8" i="2"/>
  <c r="C51" i="5" s="1"/>
  <c r="X11" i="2"/>
  <c r="I21" i="5" s="1"/>
  <c r="X14" i="2"/>
  <c r="X9" i="2"/>
  <c r="E21" i="5" s="1"/>
  <c r="X12" i="2"/>
  <c r="K21" i="5" s="1"/>
  <c r="X16" i="2"/>
  <c r="X18" i="2"/>
  <c r="X20" i="2"/>
  <c r="X13" i="2"/>
  <c r="M21" i="5" s="1"/>
  <c r="X10" i="2"/>
  <c r="G21" i="5" s="1"/>
  <c r="X19" i="2"/>
  <c r="Y21" i="5" s="1"/>
  <c r="X26" i="2"/>
  <c r="AM21" i="5" s="1"/>
  <c r="X15" i="2"/>
  <c r="Q21" i="5" s="1"/>
  <c r="X24" i="2"/>
  <c r="AI21" i="5" s="1"/>
  <c r="X25" i="2"/>
  <c r="AK21" i="5" s="1"/>
  <c r="X28" i="2"/>
  <c r="AQ21" i="5" s="1"/>
  <c r="X23" i="2"/>
  <c r="AG21" i="5" s="1"/>
  <c r="X17" i="2"/>
  <c r="X31" i="2"/>
  <c r="AW21" i="5" s="1"/>
  <c r="X8" i="2"/>
  <c r="X22" i="2"/>
  <c r="AE21" i="5" s="1"/>
  <c r="X29" i="2"/>
  <c r="AS21" i="5" s="1"/>
  <c r="X30" i="2"/>
  <c r="AU21" i="5" s="1"/>
  <c r="X27" i="2"/>
  <c r="AO21" i="5" s="1"/>
  <c r="X21" i="2"/>
  <c r="AC21" i="5" s="1"/>
  <c r="E4" i="5"/>
  <c r="AN10" i="2"/>
  <c r="G37" i="5" s="1"/>
  <c r="AN13" i="2"/>
  <c r="M37" i="5" s="1"/>
  <c r="AN11" i="2"/>
  <c r="I37" i="5" s="1"/>
  <c r="AN15" i="2"/>
  <c r="AN9" i="2"/>
  <c r="AN16" i="2"/>
  <c r="AN19" i="2"/>
  <c r="Y37" i="5" s="1"/>
  <c r="AN14" i="2"/>
  <c r="O37" i="5" s="1"/>
  <c r="AN18" i="2"/>
  <c r="W37" i="5" s="1"/>
  <c r="AN25" i="2"/>
  <c r="AK37" i="5" s="1"/>
  <c r="AN27" i="2"/>
  <c r="AO37" i="5" s="1"/>
  <c r="AN24" i="2"/>
  <c r="AI37" i="5" s="1"/>
  <c r="AN12" i="2"/>
  <c r="K37" i="5" s="1"/>
  <c r="AN21" i="2"/>
  <c r="AC37" i="5" s="1"/>
  <c r="AN30" i="2"/>
  <c r="AU37" i="5" s="1"/>
  <c r="AN31" i="2"/>
  <c r="AW37" i="5" s="1"/>
  <c r="AN22" i="2"/>
  <c r="AE37" i="5" s="1"/>
  <c r="AN17" i="2"/>
  <c r="AN26" i="2"/>
  <c r="AM37" i="5" s="1"/>
  <c r="AN20" i="2"/>
  <c r="AA37" i="5" s="1"/>
  <c r="AN28" i="2"/>
  <c r="AN29" i="2"/>
  <c r="AS37" i="5" s="1"/>
  <c r="AN8" i="2"/>
  <c r="AN23" i="2"/>
  <c r="AG37" i="5" s="1"/>
  <c r="CO9" i="2"/>
  <c r="E90" i="5" s="1"/>
  <c r="CO12" i="2"/>
  <c r="CO15" i="2"/>
  <c r="Q90" i="5" s="1"/>
  <c r="CO10" i="2"/>
  <c r="CO13" i="2"/>
  <c r="CO16" i="2"/>
  <c r="CO21" i="2"/>
  <c r="CO11" i="2"/>
  <c r="I90" i="5" s="1"/>
  <c r="CO19" i="2"/>
  <c r="Y90" i="5" s="1"/>
  <c r="CO23" i="2"/>
  <c r="AG90" i="5" s="1"/>
  <c r="CO14" i="2"/>
  <c r="O90" i="5" s="1"/>
  <c r="CO18" i="2"/>
  <c r="W90" i="5" s="1"/>
  <c r="CO17" i="2"/>
  <c r="U90" i="5" s="1"/>
  <c r="CO22" i="2"/>
  <c r="CO24" i="2"/>
  <c r="AI90" i="5" s="1"/>
  <c r="CO20" i="2"/>
  <c r="AA90" i="5" s="1"/>
  <c r="CO27" i="2"/>
  <c r="AO90" i="5" s="1"/>
  <c r="CO28" i="2"/>
  <c r="AQ90" i="5" s="1"/>
  <c r="CO30" i="2"/>
  <c r="AU90" i="5" s="1"/>
  <c r="CO29" i="2"/>
  <c r="AS90" i="5" s="1"/>
  <c r="CO8" i="2"/>
  <c r="C90" i="5" s="1"/>
  <c r="CO25" i="2"/>
  <c r="AK90" i="5" s="1"/>
  <c r="CO31" i="2"/>
  <c r="AW90" i="5" s="1"/>
  <c r="CO26" i="2"/>
  <c r="AM90" i="5" s="1"/>
  <c r="BM10" i="2"/>
  <c r="G62" i="5" s="1"/>
  <c r="BM13" i="2"/>
  <c r="M62" i="5" s="1"/>
  <c r="BM11" i="2"/>
  <c r="I62" i="5" s="1"/>
  <c r="BM16" i="2"/>
  <c r="S62" i="5" s="1"/>
  <c r="BM9" i="2"/>
  <c r="BM19" i="2"/>
  <c r="BM18" i="2"/>
  <c r="BM20" i="2"/>
  <c r="AA62" i="5" s="1"/>
  <c r="BM21" i="2"/>
  <c r="AC62" i="5" s="1"/>
  <c r="BM12" i="2"/>
  <c r="K62" i="5" s="1"/>
  <c r="BM15" i="2"/>
  <c r="Q62" i="5" s="1"/>
  <c r="BM14" i="2"/>
  <c r="O62" i="5" s="1"/>
  <c r="BM27" i="2"/>
  <c r="AO62" i="5" s="1"/>
  <c r="BM17" i="2"/>
  <c r="U62" i="5" s="1"/>
  <c r="BM23" i="2"/>
  <c r="AG62" i="5" s="1"/>
  <c r="BM24" i="2"/>
  <c r="AI62" i="5" s="1"/>
  <c r="BM30" i="2"/>
  <c r="AU62" i="5" s="1"/>
  <c r="BM28" i="2"/>
  <c r="AQ62" i="5" s="1"/>
  <c r="BM22" i="2"/>
  <c r="BM25" i="2"/>
  <c r="AK62" i="5" s="1"/>
  <c r="BM31" i="2"/>
  <c r="AW62" i="5" s="1"/>
  <c r="BM26" i="2"/>
  <c r="AM62" i="5" s="1"/>
  <c r="BM29" i="2"/>
  <c r="BM8" i="2"/>
  <c r="C62" i="5" s="1"/>
  <c r="AD10" i="2"/>
  <c r="G27" i="5" s="1"/>
  <c r="AD13" i="2"/>
  <c r="M27" i="5" s="1"/>
  <c r="AD17" i="2"/>
  <c r="U27" i="5" s="1"/>
  <c r="AD21" i="2"/>
  <c r="AD11" i="2"/>
  <c r="AD15" i="2"/>
  <c r="Q27" i="5" s="1"/>
  <c r="AD19" i="2"/>
  <c r="AD20" i="2"/>
  <c r="AA27" i="5" s="1"/>
  <c r="AD9" i="2"/>
  <c r="E27" i="5" s="1"/>
  <c r="AD18" i="2"/>
  <c r="W27" i="5" s="1"/>
  <c r="AD12" i="2"/>
  <c r="K27" i="5" s="1"/>
  <c r="AD30" i="2"/>
  <c r="AU27" i="5" s="1"/>
  <c r="AD14" i="2"/>
  <c r="O27" i="5" s="1"/>
  <c r="AD24" i="2"/>
  <c r="AI27" i="5" s="1"/>
  <c r="AD16" i="2"/>
  <c r="S27" i="5" s="1"/>
  <c r="AD27" i="2"/>
  <c r="AO27" i="5" s="1"/>
  <c r="AD22" i="2"/>
  <c r="AD23" i="2"/>
  <c r="AG27" i="5" s="1"/>
  <c r="AD26" i="2"/>
  <c r="AM27" i="5" s="1"/>
  <c r="AD31" i="2"/>
  <c r="AW27" i="5" s="1"/>
  <c r="AD25" i="2"/>
  <c r="AK27" i="5" s="1"/>
  <c r="AD8" i="2"/>
  <c r="AD29" i="2"/>
  <c r="AD28" i="2"/>
  <c r="E6" i="5"/>
  <c r="AE6" i="5"/>
  <c r="BI6" i="5"/>
  <c r="AC6" i="5"/>
  <c r="I8" i="2"/>
  <c r="C6" i="5" s="1"/>
  <c r="U6" i="5"/>
  <c r="AB10" i="2"/>
  <c r="G25" i="5" s="1"/>
  <c r="AB13" i="2"/>
  <c r="M25" i="5" s="1"/>
  <c r="AB11" i="2"/>
  <c r="AB15" i="2"/>
  <c r="AB19" i="2"/>
  <c r="AB12" i="2"/>
  <c r="K25" i="5" s="1"/>
  <c r="AB16" i="2"/>
  <c r="AB20" i="2"/>
  <c r="AA25" i="5" s="1"/>
  <c r="AB9" i="2"/>
  <c r="E25" i="5" s="1"/>
  <c r="AB18" i="2"/>
  <c r="W25" i="5" s="1"/>
  <c r="AB14" i="2"/>
  <c r="O25" i="5" s="1"/>
  <c r="AB22" i="2"/>
  <c r="AE25" i="5" s="1"/>
  <c r="AB26" i="2"/>
  <c r="AM25" i="5" s="1"/>
  <c r="AB27" i="2"/>
  <c r="AO25" i="5" s="1"/>
  <c r="AB21" i="2"/>
  <c r="AC25" i="5" s="1"/>
  <c r="AB25" i="2"/>
  <c r="AK25" i="5" s="1"/>
  <c r="AB24" i="2"/>
  <c r="AI25" i="5" s="1"/>
  <c r="AB23" i="2"/>
  <c r="AB17" i="2"/>
  <c r="AB30" i="2"/>
  <c r="AU25" i="5" s="1"/>
  <c r="AB31" i="2"/>
  <c r="AW25" i="5" s="1"/>
  <c r="AB8" i="2"/>
  <c r="AB29" i="2"/>
  <c r="AS25" i="5" s="1"/>
  <c r="AB28" i="2"/>
  <c r="AV11" i="2"/>
  <c r="I45" i="5" s="1"/>
  <c r="AV14" i="2"/>
  <c r="O45" i="5" s="1"/>
  <c r="AV9" i="2"/>
  <c r="AV12" i="2"/>
  <c r="AV18" i="2"/>
  <c r="W45" i="5" s="1"/>
  <c r="AV20" i="2"/>
  <c r="AV13" i="2"/>
  <c r="AV15" i="2"/>
  <c r="Q45" i="5" s="1"/>
  <c r="AV21" i="2"/>
  <c r="AC45" i="5" s="1"/>
  <c r="AV17" i="2"/>
  <c r="U45" i="5" s="1"/>
  <c r="AV19" i="2"/>
  <c r="Y45" i="5" s="1"/>
  <c r="AV22" i="2"/>
  <c r="AE45" i="5" s="1"/>
  <c r="AV26" i="2"/>
  <c r="AM45" i="5" s="1"/>
  <c r="AV16" i="2"/>
  <c r="S45" i="5" s="1"/>
  <c r="AV10" i="2"/>
  <c r="AV28" i="2"/>
  <c r="AQ45" i="5" s="1"/>
  <c r="AV31" i="2"/>
  <c r="AW45" i="5" s="1"/>
  <c r="AV27" i="2"/>
  <c r="AO45" i="5" s="1"/>
  <c r="AV29" i="2"/>
  <c r="AS45" i="5" s="1"/>
  <c r="AV8" i="2"/>
  <c r="AV23" i="2"/>
  <c r="AG45" i="5" s="1"/>
  <c r="AV24" i="2"/>
  <c r="AI45" i="5" s="1"/>
  <c r="AV25" i="2"/>
  <c r="AK45" i="5" s="1"/>
  <c r="AV30" i="2"/>
  <c r="AU45" i="5" s="1"/>
  <c r="DA9" i="2"/>
  <c r="E102" i="5" s="1"/>
  <c r="DA12" i="2"/>
  <c r="K102" i="5" s="1"/>
  <c r="DA15" i="2"/>
  <c r="Q102" i="5" s="1"/>
  <c r="DA10" i="2"/>
  <c r="DA13" i="2"/>
  <c r="M102" i="5" s="1"/>
  <c r="DA16" i="2"/>
  <c r="S102" i="5" s="1"/>
  <c r="DA21" i="2"/>
  <c r="DA11" i="2"/>
  <c r="I102" i="5" s="1"/>
  <c r="DA18" i="2"/>
  <c r="W102" i="5" s="1"/>
  <c r="DA14" i="2"/>
  <c r="O102" i="5" s="1"/>
  <c r="DA23" i="2"/>
  <c r="DA17" i="2"/>
  <c r="U102" i="5" s="1"/>
  <c r="DA19" i="2"/>
  <c r="Y102" i="5" s="1"/>
  <c r="DA27" i="2"/>
  <c r="AO102" i="5" s="1"/>
  <c r="DA28" i="2"/>
  <c r="AQ102" i="5" s="1"/>
  <c r="DA25" i="2"/>
  <c r="AK102" i="5" s="1"/>
  <c r="DA30" i="2"/>
  <c r="AU102" i="5" s="1"/>
  <c r="DA20" i="2"/>
  <c r="AA102" i="5" s="1"/>
  <c r="DA24" i="2"/>
  <c r="AI102" i="5" s="1"/>
  <c r="DA22" i="2"/>
  <c r="AE102" i="5" s="1"/>
  <c r="DA26" i="2"/>
  <c r="AM102" i="5" s="1"/>
  <c r="DA31" i="2"/>
  <c r="AW102" i="5" s="1"/>
  <c r="DA8" i="2"/>
  <c r="C102" i="5" s="1"/>
  <c r="DA29" i="2"/>
  <c r="Q10" i="2"/>
  <c r="G14" i="5" s="1"/>
  <c r="Q13" i="2"/>
  <c r="M14" i="5" s="1"/>
  <c r="Q14" i="2"/>
  <c r="Q21" i="2"/>
  <c r="Q17" i="2"/>
  <c r="U14" i="5" s="1"/>
  <c r="Q9" i="2"/>
  <c r="E14" i="5" s="1"/>
  <c r="Q19" i="2"/>
  <c r="Q11" i="2"/>
  <c r="I14" i="5" s="1"/>
  <c r="Q15" i="2"/>
  <c r="Q14" i="5" s="1"/>
  <c r="Q16" i="2"/>
  <c r="S14" i="5" s="1"/>
  <c r="Q24" i="2"/>
  <c r="AI14" i="5" s="1"/>
  <c r="Q12" i="2"/>
  <c r="K14" i="5" s="1"/>
  <c r="Q25" i="2"/>
  <c r="AK14" i="5" s="1"/>
  <c r="Q18" i="2"/>
  <c r="W14" i="5" s="1"/>
  <c r="Q20" i="2"/>
  <c r="AA14" i="5" s="1"/>
  <c r="Q23" i="2"/>
  <c r="Q28" i="2"/>
  <c r="AQ14" i="5" s="1"/>
  <c r="Q27" i="2"/>
  <c r="AO14" i="5" s="1"/>
  <c r="Q30" i="2"/>
  <c r="AU14" i="5" s="1"/>
  <c r="Q31" i="2"/>
  <c r="AW14" i="5" s="1"/>
  <c r="Q26" i="2"/>
  <c r="AM14" i="5" s="1"/>
  <c r="Q29" i="2"/>
  <c r="Q8" i="2"/>
  <c r="Q22" i="2"/>
  <c r="AE14" i="5" s="1"/>
  <c r="CA10" i="2"/>
  <c r="G76" i="5" s="1"/>
  <c r="CA21" i="2"/>
  <c r="AC76" i="5" s="1"/>
  <c r="CA11" i="2"/>
  <c r="I76" i="5" s="1"/>
  <c r="CA16" i="2"/>
  <c r="CA18" i="2"/>
  <c r="W76" i="5" s="1"/>
  <c r="CA19" i="2"/>
  <c r="Y76" i="5" s="1"/>
  <c r="CA9" i="2"/>
  <c r="CA17" i="2"/>
  <c r="U76" i="5" s="1"/>
  <c r="CA12" i="2"/>
  <c r="K76" i="5" s="1"/>
  <c r="CA13" i="2"/>
  <c r="M76" i="5" s="1"/>
  <c r="CA15" i="2"/>
  <c r="Q76" i="5" s="1"/>
  <c r="CA20" i="2"/>
  <c r="AA76" i="5" s="1"/>
  <c r="CA22" i="2"/>
  <c r="AE76" i="5" s="1"/>
  <c r="CA25" i="2"/>
  <c r="AK76" i="5" s="1"/>
  <c r="CA28" i="2"/>
  <c r="AQ76" i="5" s="1"/>
  <c r="CA26" i="2"/>
  <c r="AM76" i="5" s="1"/>
  <c r="CA30" i="2"/>
  <c r="AU76" i="5" s="1"/>
  <c r="CA24" i="2"/>
  <c r="AI76" i="5" s="1"/>
  <c r="CA27" i="2"/>
  <c r="AO76" i="5" s="1"/>
  <c r="CA14" i="2"/>
  <c r="O76" i="5" s="1"/>
  <c r="CA23" i="2"/>
  <c r="AG76" i="5" s="1"/>
  <c r="CA29" i="2"/>
  <c r="CA31" i="2"/>
  <c r="AW76" i="5" s="1"/>
  <c r="CA8" i="2"/>
  <c r="C76" i="5" s="1"/>
  <c r="AE9" i="2"/>
  <c r="E28" i="5" s="1"/>
  <c r="AE12" i="2"/>
  <c r="AE10" i="2"/>
  <c r="AE13" i="2"/>
  <c r="AE16" i="2"/>
  <c r="AE17" i="2"/>
  <c r="U28" i="5" s="1"/>
  <c r="AE11" i="2"/>
  <c r="AE27" i="2"/>
  <c r="AO28" i="5" s="1"/>
  <c r="AE19" i="2"/>
  <c r="Y28" i="5" s="1"/>
  <c r="AE24" i="2"/>
  <c r="AI28" i="5" s="1"/>
  <c r="AE15" i="2"/>
  <c r="Q28" i="5" s="1"/>
  <c r="AE20" i="2"/>
  <c r="AA28" i="5" s="1"/>
  <c r="AE14" i="2"/>
  <c r="O28" i="5" s="1"/>
  <c r="AE21" i="2"/>
  <c r="AC28" i="5" s="1"/>
  <c r="AE22" i="2"/>
  <c r="AE25" i="2"/>
  <c r="AK28" i="5" s="1"/>
  <c r="AE18" i="2"/>
  <c r="AE28" i="2"/>
  <c r="AQ28" i="5" s="1"/>
  <c r="AE30" i="2"/>
  <c r="AU28" i="5" s="1"/>
  <c r="AE23" i="2"/>
  <c r="AG28" i="5" s="1"/>
  <c r="AE31" i="2"/>
  <c r="AW28" i="5" s="1"/>
  <c r="AE29" i="2"/>
  <c r="AE26" i="2"/>
  <c r="AM28" i="5" s="1"/>
  <c r="AE8" i="2"/>
  <c r="U9" i="2"/>
  <c r="E18" i="5" s="1"/>
  <c r="U12" i="2"/>
  <c r="U20" i="2"/>
  <c r="U18" i="2"/>
  <c r="U13" i="2"/>
  <c r="M18" i="5" s="1"/>
  <c r="U14" i="2"/>
  <c r="O18" i="5" s="1"/>
  <c r="U17" i="2"/>
  <c r="U22" i="2"/>
  <c r="AE18" i="5" s="1"/>
  <c r="U15" i="2"/>
  <c r="Q18" i="5" s="1"/>
  <c r="U16" i="2"/>
  <c r="S18" i="5" s="1"/>
  <c r="U19" i="2"/>
  <c r="U29" i="2"/>
  <c r="U11" i="2"/>
  <c r="I18" i="5" s="1"/>
  <c r="U21" i="2"/>
  <c r="U8" i="2"/>
  <c r="U24" i="2"/>
  <c r="AI18" i="5" s="1"/>
  <c r="U10" i="2"/>
  <c r="G18" i="5" s="1"/>
  <c r="U23" i="2"/>
  <c r="U26" i="2"/>
  <c r="AM18" i="5" s="1"/>
  <c r="U25" i="2"/>
  <c r="AK18" i="5" s="1"/>
  <c r="U28" i="2"/>
  <c r="U27" i="2"/>
  <c r="AO18" i="5" s="1"/>
  <c r="U31" i="2"/>
  <c r="AW18" i="5" s="1"/>
  <c r="U30" i="2"/>
  <c r="AU18" i="5" s="1"/>
  <c r="AM10" i="2"/>
  <c r="G36" i="5" s="1"/>
  <c r="AM13" i="2"/>
  <c r="M36" i="5" s="1"/>
  <c r="AM11" i="2"/>
  <c r="I36" i="5" s="1"/>
  <c r="AM14" i="2"/>
  <c r="AM17" i="2"/>
  <c r="U36" i="5" s="1"/>
  <c r="AM15" i="2"/>
  <c r="AM9" i="2"/>
  <c r="AM16" i="2"/>
  <c r="S36" i="5" s="1"/>
  <c r="AM19" i="2"/>
  <c r="Y36" i="5" s="1"/>
  <c r="AM18" i="2"/>
  <c r="W36" i="5" s="1"/>
  <c r="AM25" i="2"/>
  <c r="AK36" i="5" s="1"/>
  <c r="AM20" i="2"/>
  <c r="AA36" i="5" s="1"/>
  <c r="AM24" i="2"/>
  <c r="AI36" i="5" s="1"/>
  <c r="AM23" i="2"/>
  <c r="AG36" i="5" s="1"/>
  <c r="AM12" i="2"/>
  <c r="K36" i="5" s="1"/>
  <c r="AM21" i="2"/>
  <c r="AM31" i="2"/>
  <c r="AW36" i="5" s="1"/>
  <c r="AM30" i="2"/>
  <c r="AU36" i="5" s="1"/>
  <c r="AM26" i="2"/>
  <c r="AM36" i="5" s="1"/>
  <c r="AM22" i="2"/>
  <c r="AE36" i="5" s="1"/>
  <c r="AM27" i="2"/>
  <c r="AO36" i="5" s="1"/>
  <c r="AM8" i="2"/>
  <c r="AM29" i="2"/>
  <c r="AM28" i="2"/>
  <c r="AC10" i="2"/>
  <c r="G26" i="5" s="1"/>
  <c r="AC13" i="2"/>
  <c r="M26" i="5" s="1"/>
  <c r="AC17" i="2"/>
  <c r="U26" i="5" s="1"/>
  <c r="AC21" i="2"/>
  <c r="AC11" i="2"/>
  <c r="I26" i="5" s="1"/>
  <c r="AC15" i="2"/>
  <c r="AC19" i="2"/>
  <c r="AC12" i="2"/>
  <c r="K26" i="5" s="1"/>
  <c r="AC16" i="2"/>
  <c r="S26" i="5" s="1"/>
  <c r="AC24" i="2"/>
  <c r="AI26" i="5" s="1"/>
  <c r="AC20" i="2"/>
  <c r="AA26" i="5" s="1"/>
  <c r="AC9" i="2"/>
  <c r="E26" i="5" s="1"/>
  <c r="AC14" i="2"/>
  <c r="O26" i="5" s="1"/>
  <c r="AC22" i="2"/>
  <c r="AE26" i="5" s="1"/>
  <c r="AC26" i="2"/>
  <c r="AM26" i="5" s="1"/>
  <c r="AC30" i="2"/>
  <c r="AU26" i="5" s="1"/>
  <c r="AC23" i="2"/>
  <c r="AG26" i="5" s="1"/>
  <c r="AC31" i="2"/>
  <c r="AW26" i="5" s="1"/>
  <c r="AC25" i="2"/>
  <c r="AK26" i="5" s="1"/>
  <c r="AC28" i="2"/>
  <c r="AQ26" i="5" s="1"/>
  <c r="AC29" i="2"/>
  <c r="AS26" i="5" s="1"/>
  <c r="AC8" i="2"/>
  <c r="AC18" i="2"/>
  <c r="W26" i="5" s="1"/>
  <c r="AC27" i="2"/>
  <c r="AO26" i="5" s="1"/>
  <c r="AQ9" i="2"/>
  <c r="E40" i="5" s="1"/>
  <c r="AQ12" i="2"/>
  <c r="K40" i="5" s="1"/>
  <c r="AQ10" i="2"/>
  <c r="AQ13" i="2"/>
  <c r="AQ16" i="2"/>
  <c r="S40" i="5" s="1"/>
  <c r="AQ17" i="2"/>
  <c r="U40" i="5" s="1"/>
  <c r="AQ15" i="2"/>
  <c r="AQ11" i="2"/>
  <c r="I40" i="5" s="1"/>
  <c r="AQ24" i="2"/>
  <c r="AI40" i="5" s="1"/>
  <c r="AQ22" i="2"/>
  <c r="AE40" i="5" s="1"/>
  <c r="AQ18" i="2"/>
  <c r="W40" i="5" s="1"/>
  <c r="AQ26" i="2"/>
  <c r="AM40" i="5" s="1"/>
  <c r="AQ14" i="2"/>
  <c r="O40" i="5" s="1"/>
  <c r="AQ19" i="2"/>
  <c r="Y40" i="5" s="1"/>
  <c r="AQ23" i="2"/>
  <c r="AG40" i="5" s="1"/>
  <c r="AQ21" i="2"/>
  <c r="AQ25" i="2"/>
  <c r="AK40" i="5" s="1"/>
  <c r="AQ30" i="2"/>
  <c r="AU40" i="5" s="1"/>
  <c r="AQ20" i="2"/>
  <c r="AQ31" i="2"/>
  <c r="AW40" i="5" s="1"/>
  <c r="AQ29" i="2"/>
  <c r="AQ28" i="2"/>
  <c r="AQ27" i="2"/>
  <c r="AO40" i="5" s="1"/>
  <c r="AQ8" i="2"/>
  <c r="L11" i="2"/>
  <c r="I9" i="5" s="1"/>
  <c r="L14" i="2"/>
  <c r="O9" i="5" s="1"/>
  <c r="L9" i="2"/>
  <c r="E9" i="5" s="1"/>
  <c r="L12" i="2"/>
  <c r="K9" i="5" s="1"/>
  <c r="L19" i="2"/>
  <c r="Y9" i="5" s="1"/>
  <c r="L15" i="2"/>
  <c r="Q9" i="5" s="1"/>
  <c r="L16" i="2"/>
  <c r="L10" i="2"/>
  <c r="G9" i="5" s="1"/>
  <c r="L20" i="2"/>
  <c r="AA9" i="5" s="1"/>
  <c r="L18" i="2"/>
  <c r="W9" i="5" s="1"/>
  <c r="L13" i="2"/>
  <c r="M9" i="5" s="1"/>
  <c r="L26" i="2"/>
  <c r="AM9" i="5" s="1"/>
  <c r="L28" i="2"/>
  <c r="L17" i="2"/>
  <c r="U9" i="5" s="1"/>
  <c r="L22" i="2"/>
  <c r="AE9" i="5" s="1"/>
  <c r="L24" i="2"/>
  <c r="AI9" i="5" s="1"/>
  <c r="L25" i="2"/>
  <c r="AK9" i="5" s="1"/>
  <c r="L21" i="2"/>
  <c r="AC9" i="5" s="1"/>
  <c r="L30" i="2"/>
  <c r="AU9" i="5" s="1"/>
  <c r="L31" i="2"/>
  <c r="AW9" i="5" s="1"/>
  <c r="L8" i="2"/>
  <c r="L27" i="2"/>
  <c r="AO9" i="5" s="1"/>
  <c r="L29" i="2"/>
  <c r="L23" i="2"/>
  <c r="AG9" i="5" s="1"/>
  <c r="BQ9" i="2"/>
  <c r="E66" i="5" s="1"/>
  <c r="BQ12" i="2"/>
  <c r="BQ15" i="2"/>
  <c r="Q66" i="5" s="1"/>
  <c r="BQ10" i="2"/>
  <c r="BQ13" i="2"/>
  <c r="BQ17" i="2"/>
  <c r="U66" i="5" s="1"/>
  <c r="BQ14" i="2"/>
  <c r="O66" i="5" s="1"/>
  <c r="BQ21" i="2"/>
  <c r="AC66" i="5" s="1"/>
  <c r="BQ16" i="2"/>
  <c r="S66" i="5" s="1"/>
  <c r="BQ23" i="2"/>
  <c r="AG66" i="5" s="1"/>
  <c r="BQ11" i="2"/>
  <c r="I66" i="5" s="1"/>
  <c r="BQ24" i="2"/>
  <c r="AI66" i="5" s="1"/>
  <c r="BQ25" i="2"/>
  <c r="AK66" i="5" s="1"/>
  <c r="BQ19" i="2"/>
  <c r="BQ20" i="2"/>
  <c r="AA66" i="5" s="1"/>
  <c r="BQ22" i="2"/>
  <c r="BQ18" i="2"/>
  <c r="BQ30" i="2"/>
  <c r="AU66" i="5" s="1"/>
  <c r="BQ27" i="2"/>
  <c r="AO66" i="5" s="1"/>
  <c r="BQ28" i="2"/>
  <c r="BQ8" i="2"/>
  <c r="C66" i="5" s="1"/>
  <c r="BQ26" i="2"/>
  <c r="AM66" i="5" s="1"/>
  <c r="BQ29" i="2"/>
  <c r="BQ31" i="2"/>
  <c r="AW66" i="5" s="1"/>
  <c r="AF9" i="2"/>
  <c r="E29" i="5" s="1"/>
  <c r="AF12" i="2"/>
  <c r="K29" i="5" s="1"/>
  <c r="AF15" i="2"/>
  <c r="Q29" i="5" s="1"/>
  <c r="AF10" i="2"/>
  <c r="AF13" i="2"/>
  <c r="AF14" i="2"/>
  <c r="AF17" i="2"/>
  <c r="AF21" i="2"/>
  <c r="AC29" i="5" s="1"/>
  <c r="AF11" i="2"/>
  <c r="I29" i="5" s="1"/>
  <c r="AF23" i="2"/>
  <c r="AG29" i="5" s="1"/>
  <c r="AF16" i="2"/>
  <c r="S29" i="5" s="1"/>
  <c r="AF19" i="2"/>
  <c r="Y29" i="5" s="1"/>
  <c r="AF20" i="2"/>
  <c r="AA29" i="5" s="1"/>
  <c r="AF22" i="2"/>
  <c r="AE29" i="5" s="1"/>
  <c r="AF29" i="2"/>
  <c r="AS29" i="5" s="1"/>
  <c r="AF18" i="2"/>
  <c r="AF27" i="2"/>
  <c r="AO29" i="5" s="1"/>
  <c r="AF28" i="2"/>
  <c r="AQ29" i="5" s="1"/>
  <c r="AF24" i="2"/>
  <c r="AI29" i="5" s="1"/>
  <c r="AF31" i="2"/>
  <c r="AW29" i="5" s="1"/>
  <c r="AF26" i="2"/>
  <c r="AM29" i="5" s="1"/>
  <c r="AF25" i="2"/>
  <c r="AK29" i="5" s="1"/>
  <c r="AF8" i="2"/>
  <c r="AF30" i="2"/>
  <c r="AU29" i="5" s="1"/>
  <c r="AL11" i="2"/>
  <c r="I35" i="5" s="1"/>
  <c r="AL9" i="2"/>
  <c r="AL13" i="2"/>
  <c r="M35" i="5" s="1"/>
  <c r="AL16" i="2"/>
  <c r="AL19" i="2"/>
  <c r="AL22" i="2"/>
  <c r="AE35" i="5" s="1"/>
  <c r="AL14" i="2"/>
  <c r="AL18" i="2"/>
  <c r="W35" i="5" s="1"/>
  <c r="AL10" i="2"/>
  <c r="G35" i="5" s="1"/>
  <c r="AL24" i="2"/>
  <c r="AI35" i="5" s="1"/>
  <c r="AL23" i="2"/>
  <c r="AG35" i="5" s="1"/>
  <c r="AL12" i="2"/>
  <c r="K35" i="5" s="1"/>
  <c r="AL20" i="2"/>
  <c r="AA35" i="5" s="1"/>
  <c r="AL21" i="2"/>
  <c r="AL30" i="2"/>
  <c r="AU35" i="5" s="1"/>
  <c r="AL26" i="2"/>
  <c r="AM35" i="5" s="1"/>
  <c r="AL17" i="2"/>
  <c r="U35" i="5" s="1"/>
  <c r="AL25" i="2"/>
  <c r="AK35" i="5" s="1"/>
  <c r="AL31" i="2"/>
  <c r="AW35" i="5" s="1"/>
  <c r="AL28" i="2"/>
  <c r="AL29" i="2"/>
  <c r="AL8" i="2"/>
  <c r="AL15" i="2"/>
  <c r="Q35" i="5" s="1"/>
  <c r="AL27" i="2"/>
  <c r="AO35" i="5" s="1"/>
  <c r="AT9" i="2"/>
  <c r="E43" i="5" s="1"/>
  <c r="AT12" i="2"/>
  <c r="K43" i="5" s="1"/>
  <c r="AT11" i="2"/>
  <c r="AT18" i="2"/>
  <c r="AT20" i="2"/>
  <c r="AA43" i="5" s="1"/>
  <c r="AT13" i="2"/>
  <c r="AT17" i="2"/>
  <c r="AT10" i="2"/>
  <c r="G43" i="5" s="1"/>
  <c r="AT26" i="2"/>
  <c r="AM43" i="5" s="1"/>
  <c r="AT14" i="2"/>
  <c r="O43" i="5" s="1"/>
  <c r="AT16" i="2"/>
  <c r="S43" i="5" s="1"/>
  <c r="AT23" i="2"/>
  <c r="AG43" i="5" s="1"/>
  <c r="AT15" i="2"/>
  <c r="Q43" i="5" s="1"/>
  <c r="AT29" i="2"/>
  <c r="AS43" i="5" s="1"/>
  <c r="AT19" i="2"/>
  <c r="Y43" i="5" s="1"/>
  <c r="AT24" i="2"/>
  <c r="AI43" i="5" s="1"/>
  <c r="AT27" i="2"/>
  <c r="AO43" i="5" s="1"/>
  <c r="AT28" i="2"/>
  <c r="AQ43" i="5" s="1"/>
  <c r="AT8" i="2"/>
  <c r="AT21" i="2"/>
  <c r="AC43" i="5" s="1"/>
  <c r="AT25" i="2"/>
  <c r="AK43" i="5" s="1"/>
  <c r="AT30" i="2"/>
  <c r="AU43" i="5" s="1"/>
  <c r="AT31" i="2"/>
  <c r="AW43" i="5" s="1"/>
  <c r="AT22" i="2"/>
  <c r="AE43" i="5" s="1"/>
  <c r="T9" i="2"/>
  <c r="E17" i="5" s="1"/>
  <c r="T12" i="2"/>
  <c r="T15" i="2"/>
  <c r="T10" i="2"/>
  <c r="T13" i="2"/>
  <c r="T18" i="2"/>
  <c r="W17" i="5" s="1"/>
  <c r="T14" i="2"/>
  <c r="T21" i="2"/>
  <c r="AC17" i="5" s="1"/>
  <c r="T17" i="2"/>
  <c r="U17" i="5" s="1"/>
  <c r="T23" i="2"/>
  <c r="AG17" i="5" s="1"/>
  <c r="T16" i="2"/>
  <c r="S17" i="5" s="1"/>
  <c r="T22" i="2"/>
  <c r="AE17" i="5" s="1"/>
  <c r="T24" i="2"/>
  <c r="AI17" i="5" s="1"/>
  <c r="T20" i="2"/>
  <c r="T26" i="2"/>
  <c r="AM17" i="5" s="1"/>
  <c r="T29" i="2"/>
  <c r="AS17" i="5" s="1"/>
  <c r="T25" i="2"/>
  <c r="AK17" i="5" s="1"/>
  <c r="T28" i="2"/>
  <c r="AQ17" i="5" s="1"/>
  <c r="T27" i="2"/>
  <c r="AO17" i="5" s="1"/>
  <c r="T11" i="2"/>
  <c r="I17" i="5" s="1"/>
  <c r="T30" i="2"/>
  <c r="AU17" i="5" s="1"/>
  <c r="T8" i="2"/>
  <c r="T19" i="2"/>
  <c r="Y17" i="5" s="1"/>
  <c r="T31" i="2"/>
  <c r="AW17" i="5" s="1"/>
  <c r="O10" i="2"/>
  <c r="G12" i="5" s="1"/>
  <c r="O13" i="2"/>
  <c r="O11" i="2"/>
  <c r="O14" i="2"/>
  <c r="O12" i="5" s="1"/>
  <c r="O17" i="2"/>
  <c r="U12" i="5" s="1"/>
  <c r="O9" i="2"/>
  <c r="O19" i="2"/>
  <c r="O15" i="2"/>
  <c r="Q12" i="5" s="1"/>
  <c r="O16" i="2"/>
  <c r="S12" i="5" s="1"/>
  <c r="O21" i="2"/>
  <c r="AC12" i="5" s="1"/>
  <c r="O25" i="2"/>
  <c r="AK12" i="5" s="1"/>
  <c r="O12" i="2"/>
  <c r="K12" i="5" s="1"/>
  <c r="O27" i="2"/>
  <c r="AO12" i="5" s="1"/>
  <c r="O26" i="2"/>
  <c r="AM12" i="5" s="1"/>
  <c r="O22" i="2"/>
  <c r="AE12" i="5" s="1"/>
  <c r="O18" i="2"/>
  <c r="W12" i="5" s="1"/>
  <c r="O24" i="2"/>
  <c r="AI12" i="5" s="1"/>
  <c r="O31" i="2"/>
  <c r="AW12" i="5" s="1"/>
  <c r="O30" i="2"/>
  <c r="AU12" i="5" s="1"/>
  <c r="O29" i="2"/>
  <c r="O8" i="2"/>
  <c r="C12" i="5" s="1"/>
  <c r="O28" i="2"/>
  <c r="O23" i="2"/>
  <c r="AG12" i="5" s="1"/>
  <c r="O20" i="2"/>
  <c r="AA12" i="5" s="1"/>
  <c r="AY10" i="2"/>
  <c r="G48" i="5" s="1"/>
  <c r="AY13" i="2"/>
  <c r="M48" i="5" s="1"/>
  <c r="AY11" i="2"/>
  <c r="I48" i="5" s="1"/>
  <c r="AY14" i="2"/>
  <c r="AY17" i="2"/>
  <c r="U48" i="5" s="1"/>
  <c r="AY16" i="2"/>
  <c r="S48" i="5" s="1"/>
  <c r="AY19" i="2"/>
  <c r="AY12" i="2"/>
  <c r="K48" i="5" s="1"/>
  <c r="AY18" i="2"/>
  <c r="W48" i="5" s="1"/>
  <c r="AY9" i="2"/>
  <c r="E48" i="5" s="1"/>
  <c r="AY15" i="2"/>
  <c r="Q48" i="5" s="1"/>
  <c r="AY25" i="2"/>
  <c r="AK48" i="5" s="1"/>
  <c r="AY23" i="2"/>
  <c r="AG48" i="5" s="1"/>
  <c r="AY21" i="2"/>
  <c r="AC48" i="5" s="1"/>
  <c r="AY22" i="2"/>
  <c r="AY30" i="2"/>
  <c r="AU48" i="5" s="1"/>
  <c r="AY31" i="2"/>
  <c r="AW48" i="5" s="1"/>
  <c r="AY28" i="2"/>
  <c r="AQ48" i="5" s="1"/>
  <c r="AY24" i="2"/>
  <c r="AI48" i="5" s="1"/>
  <c r="AY29" i="2"/>
  <c r="AS48" i="5" s="1"/>
  <c r="AY20" i="2"/>
  <c r="AA48" i="5" s="1"/>
  <c r="AY27" i="2"/>
  <c r="AO48" i="5" s="1"/>
  <c r="AY8" i="2"/>
  <c r="AY26" i="2"/>
  <c r="AM48" i="5" s="1"/>
  <c r="CM10" i="2"/>
  <c r="G88" i="5" s="1"/>
  <c r="CM12" i="2"/>
  <c r="K88" i="5" s="1"/>
  <c r="CM16" i="2"/>
  <c r="S88" i="5" s="1"/>
  <c r="CM21" i="2"/>
  <c r="AC88" i="5" s="1"/>
  <c r="CM9" i="2"/>
  <c r="E88" i="5" s="1"/>
  <c r="CM18" i="2"/>
  <c r="W88" i="5" s="1"/>
  <c r="CM14" i="2"/>
  <c r="O88" i="5" s="1"/>
  <c r="CM15" i="2"/>
  <c r="Q88" i="5" s="1"/>
  <c r="CM13" i="2"/>
  <c r="M88" i="5" s="1"/>
  <c r="CM11" i="2"/>
  <c r="I88" i="5" s="1"/>
  <c r="CM20" i="2"/>
  <c r="AA88" i="5" s="1"/>
  <c r="CM23" i="2"/>
  <c r="AG88" i="5" s="1"/>
  <c r="CM27" i="2"/>
  <c r="AO88" i="5" s="1"/>
  <c r="CM28" i="2"/>
  <c r="AQ88" i="5" s="1"/>
  <c r="CM22" i="2"/>
  <c r="AE88" i="5" s="1"/>
  <c r="CM30" i="2"/>
  <c r="AU88" i="5" s="1"/>
  <c r="CM29" i="2"/>
  <c r="AS88" i="5" s="1"/>
  <c r="CM19" i="2"/>
  <c r="Y88" i="5" s="1"/>
  <c r="CM25" i="2"/>
  <c r="AK88" i="5" s="1"/>
  <c r="CM17" i="2"/>
  <c r="U88" i="5" s="1"/>
  <c r="CM26" i="2"/>
  <c r="AM88" i="5" s="1"/>
  <c r="CM31" i="2"/>
  <c r="AW88" i="5" s="1"/>
  <c r="CM8" i="2"/>
  <c r="C88" i="5" s="1"/>
  <c r="CM24" i="2"/>
  <c r="AI88" i="5" s="1"/>
  <c r="BE9" i="2"/>
  <c r="E54" i="5" s="1"/>
  <c r="BE12" i="2"/>
  <c r="BE15" i="2"/>
  <c r="Q54" i="5" s="1"/>
  <c r="BE10" i="2"/>
  <c r="BE13" i="2"/>
  <c r="BE17" i="2"/>
  <c r="U54" i="5" s="1"/>
  <c r="BE21" i="2"/>
  <c r="BE11" i="2"/>
  <c r="I54" i="5" s="1"/>
  <c r="BE16" i="2"/>
  <c r="S54" i="5" s="1"/>
  <c r="BE23" i="2"/>
  <c r="AG54" i="5" s="1"/>
  <c r="BE14" i="2"/>
  <c r="O54" i="5" s="1"/>
  <c r="BE18" i="2"/>
  <c r="W54" i="5" s="1"/>
  <c r="BE26" i="2"/>
  <c r="AM54" i="5" s="1"/>
  <c r="BE20" i="2"/>
  <c r="AA54" i="5" s="1"/>
  <c r="BE24" i="2"/>
  <c r="AI54" i="5" s="1"/>
  <c r="BE25" i="2"/>
  <c r="AK54" i="5" s="1"/>
  <c r="BE22" i="2"/>
  <c r="AE54" i="5" s="1"/>
  <c r="BE19" i="2"/>
  <c r="Y54" i="5" s="1"/>
  <c r="BE30" i="2"/>
  <c r="AU54" i="5" s="1"/>
  <c r="BE31" i="2"/>
  <c r="AW54" i="5" s="1"/>
  <c r="BE27" i="2"/>
  <c r="AO54" i="5" s="1"/>
  <c r="BE8" i="2"/>
  <c r="C54" i="5" s="1"/>
  <c r="BE28" i="2"/>
  <c r="BE29" i="2"/>
  <c r="BO10" i="2"/>
  <c r="G64" i="5" s="1"/>
  <c r="BO13" i="2"/>
  <c r="M64" i="5" s="1"/>
  <c r="BO12" i="2"/>
  <c r="BO14" i="2"/>
  <c r="BO21" i="2"/>
  <c r="AC64" i="5" s="1"/>
  <c r="BO16" i="2"/>
  <c r="S64" i="5" s="1"/>
  <c r="BO9" i="2"/>
  <c r="BO19" i="2"/>
  <c r="Y64" i="5" s="1"/>
  <c r="BO20" i="2"/>
  <c r="AA64" i="5" s="1"/>
  <c r="BO11" i="2"/>
  <c r="I64" i="5" s="1"/>
  <c r="BO15" i="2"/>
  <c r="Q64" i="5" s="1"/>
  <c r="BO18" i="2"/>
  <c r="W64" i="5" s="1"/>
  <c r="BO23" i="2"/>
  <c r="BO22" i="2"/>
  <c r="AE64" i="5" s="1"/>
  <c r="BO24" i="2"/>
  <c r="AI64" i="5" s="1"/>
  <c r="BO30" i="2"/>
  <c r="AU64" i="5" s="1"/>
  <c r="BO17" i="2"/>
  <c r="U64" i="5" s="1"/>
  <c r="BO25" i="2"/>
  <c r="AK64" i="5" s="1"/>
  <c r="BO27" i="2"/>
  <c r="AO64" i="5" s="1"/>
  <c r="BO28" i="2"/>
  <c r="BO26" i="2"/>
  <c r="AM64" i="5" s="1"/>
  <c r="BO29" i="2"/>
  <c r="BO8" i="2"/>
  <c r="C64" i="5" s="1"/>
  <c r="BO31" i="2"/>
  <c r="AW64" i="5" s="1"/>
  <c r="AX11" i="2"/>
  <c r="I47" i="5" s="1"/>
  <c r="AX16" i="2"/>
  <c r="AX14" i="2"/>
  <c r="O47" i="5" s="1"/>
  <c r="AX19" i="2"/>
  <c r="AX12" i="2"/>
  <c r="K47" i="5" s="1"/>
  <c r="AX18" i="2"/>
  <c r="W47" i="5" s="1"/>
  <c r="AX13" i="2"/>
  <c r="AX15" i="2"/>
  <c r="Q47" i="5" s="1"/>
  <c r="AX20" i="2"/>
  <c r="AA47" i="5" s="1"/>
  <c r="AX21" i="2"/>
  <c r="AC47" i="5" s="1"/>
  <c r="AX10" i="2"/>
  <c r="G47" i="5" s="1"/>
  <c r="AX17" i="2"/>
  <c r="U47" i="5" s="1"/>
  <c r="AX9" i="2"/>
  <c r="E47" i="5" s="1"/>
  <c r="AX22" i="2"/>
  <c r="AX31" i="2"/>
  <c r="AW47" i="5" s="1"/>
  <c r="AX28" i="2"/>
  <c r="AQ47" i="5" s="1"/>
  <c r="AX29" i="2"/>
  <c r="AS47" i="5" s="1"/>
  <c r="AX23" i="2"/>
  <c r="AX24" i="2"/>
  <c r="AI47" i="5" s="1"/>
  <c r="AX27" i="2"/>
  <c r="AO47" i="5" s="1"/>
  <c r="AX8" i="2"/>
  <c r="C47" i="5" s="1"/>
  <c r="AX26" i="2"/>
  <c r="AM47" i="5" s="1"/>
  <c r="AX25" i="2"/>
  <c r="AK47" i="5" s="1"/>
  <c r="AX30" i="2"/>
  <c r="AU47" i="5" s="1"/>
  <c r="CZ9" i="2"/>
  <c r="E101" i="5" s="1"/>
  <c r="CZ12" i="2"/>
  <c r="CZ10" i="2"/>
  <c r="G101" i="5" s="1"/>
  <c r="CZ13" i="2"/>
  <c r="CZ16" i="2"/>
  <c r="CZ11" i="2"/>
  <c r="CZ18" i="2"/>
  <c r="CZ24" i="2"/>
  <c r="AI101" i="5" s="1"/>
  <c r="CZ19" i="2"/>
  <c r="Y101" i="5" s="1"/>
  <c r="CZ15" i="2"/>
  <c r="Q101" i="5" s="1"/>
  <c r="CZ17" i="2"/>
  <c r="U101" i="5" s="1"/>
  <c r="CZ27" i="2"/>
  <c r="AO101" i="5" s="1"/>
  <c r="CZ28" i="2"/>
  <c r="CZ23" i="2"/>
  <c r="AG101" i="5" s="1"/>
  <c r="CZ30" i="2"/>
  <c r="AU101" i="5" s="1"/>
  <c r="CZ25" i="2"/>
  <c r="AK101" i="5" s="1"/>
  <c r="CZ14" i="2"/>
  <c r="O101" i="5" s="1"/>
  <c r="CZ20" i="2"/>
  <c r="AA101" i="5" s="1"/>
  <c r="CZ21" i="2"/>
  <c r="CZ26" i="2"/>
  <c r="AM101" i="5" s="1"/>
  <c r="CZ29" i="2"/>
  <c r="CZ22" i="2"/>
  <c r="CZ31" i="2"/>
  <c r="AW101" i="5" s="1"/>
  <c r="CZ8" i="2"/>
  <c r="C101" i="5" s="1"/>
  <c r="DB9" i="2"/>
  <c r="E103" i="5" s="1"/>
  <c r="DB12" i="2"/>
  <c r="DB10" i="2"/>
  <c r="G103" i="5" s="1"/>
  <c r="DB20" i="2"/>
  <c r="DB16" i="2"/>
  <c r="S103" i="5" s="1"/>
  <c r="DB13" i="2"/>
  <c r="M103" i="5" s="1"/>
  <c r="DB11" i="2"/>
  <c r="DB15" i="2"/>
  <c r="Q103" i="5" s="1"/>
  <c r="DB18" i="2"/>
  <c r="W103" i="5" s="1"/>
  <c r="DB14" i="2"/>
  <c r="O103" i="5" s="1"/>
  <c r="DB29" i="2"/>
  <c r="DB17" i="2"/>
  <c r="U103" i="5" s="1"/>
  <c r="DB19" i="2"/>
  <c r="Y103" i="5" s="1"/>
  <c r="DB8" i="2"/>
  <c r="C103" i="5" s="1"/>
  <c r="DB27" i="2"/>
  <c r="AO103" i="5" s="1"/>
  <c r="DB28" i="2"/>
  <c r="AQ103" i="5" s="1"/>
  <c r="DB25" i="2"/>
  <c r="AK103" i="5" s="1"/>
  <c r="DB30" i="2"/>
  <c r="AU103" i="5" s="1"/>
  <c r="DB21" i="2"/>
  <c r="DB24" i="2"/>
  <c r="AI103" i="5" s="1"/>
  <c r="DB23" i="2"/>
  <c r="AG103" i="5" s="1"/>
  <c r="DB26" i="2"/>
  <c r="AM103" i="5" s="1"/>
  <c r="DB31" i="2"/>
  <c r="AW103" i="5" s="1"/>
  <c r="DB22" i="2"/>
  <c r="AE103" i="5" s="1"/>
  <c r="N11" i="2"/>
  <c r="I11" i="5" s="1"/>
  <c r="N9" i="2"/>
  <c r="N13" i="2"/>
  <c r="M11" i="5" s="1"/>
  <c r="N22" i="2"/>
  <c r="AE11" i="5" s="1"/>
  <c r="N19" i="2"/>
  <c r="Y11" i="5" s="1"/>
  <c r="N15" i="2"/>
  <c r="N16" i="2"/>
  <c r="N10" i="2"/>
  <c r="G11" i="5" s="1"/>
  <c r="N20" i="2"/>
  <c r="AA11" i="5" s="1"/>
  <c r="N12" i="2"/>
  <c r="K11" i="5" s="1"/>
  <c r="N14" i="2"/>
  <c r="O11" i="5" s="1"/>
  <c r="N18" i="2"/>
  <c r="W11" i="5" s="1"/>
  <c r="N27" i="2"/>
  <c r="AO11" i="5" s="1"/>
  <c r="N26" i="2"/>
  <c r="AM11" i="5" s="1"/>
  <c r="N17" i="2"/>
  <c r="U11" i="5" s="1"/>
  <c r="N24" i="2"/>
  <c r="AI11" i="5" s="1"/>
  <c r="N21" i="2"/>
  <c r="AC11" i="5" s="1"/>
  <c r="N23" i="2"/>
  <c r="AG11" i="5" s="1"/>
  <c r="N30" i="2"/>
  <c r="AU11" i="5" s="1"/>
  <c r="N31" i="2"/>
  <c r="AW11" i="5" s="1"/>
  <c r="N8" i="2"/>
  <c r="N29" i="2"/>
  <c r="N28" i="2"/>
  <c r="N25" i="2"/>
  <c r="AK11" i="5" s="1"/>
  <c r="V9" i="2"/>
  <c r="E19" i="5" s="1"/>
  <c r="V12" i="2"/>
  <c r="V11" i="2"/>
  <c r="V20" i="2"/>
  <c r="AA19" i="5" s="1"/>
  <c r="V18" i="2"/>
  <c r="W19" i="5" s="1"/>
  <c r="V13" i="2"/>
  <c r="M19" i="5" s="1"/>
  <c r="V14" i="2"/>
  <c r="V10" i="2"/>
  <c r="G19" i="5" s="1"/>
  <c r="V26" i="2"/>
  <c r="AM19" i="5" s="1"/>
  <c r="V17" i="2"/>
  <c r="U19" i="5" s="1"/>
  <c r="V22" i="2"/>
  <c r="AE19" i="5" s="1"/>
  <c r="V23" i="2"/>
  <c r="AG19" i="5" s="1"/>
  <c r="V15" i="2"/>
  <c r="Q19" i="5" s="1"/>
  <c r="V16" i="2"/>
  <c r="V19" i="2"/>
  <c r="Y19" i="5" s="1"/>
  <c r="V29" i="2"/>
  <c r="AS19" i="5" s="1"/>
  <c r="V8" i="2"/>
  <c r="V24" i="2"/>
  <c r="AI19" i="5" s="1"/>
  <c r="V25" i="2"/>
  <c r="AK19" i="5" s="1"/>
  <c r="V28" i="2"/>
  <c r="AQ19" i="5" s="1"/>
  <c r="V21" i="2"/>
  <c r="AC19" i="5" s="1"/>
  <c r="V31" i="2"/>
  <c r="AW19" i="5" s="1"/>
  <c r="V27" i="2"/>
  <c r="AO19" i="5" s="1"/>
  <c r="V30" i="2"/>
  <c r="AU19" i="5" s="1"/>
  <c r="CK10" i="2"/>
  <c r="G86" i="5" s="1"/>
  <c r="CK13" i="2"/>
  <c r="CK11" i="2"/>
  <c r="CK9" i="2"/>
  <c r="E86" i="5" s="1"/>
  <c r="CK18" i="2"/>
  <c r="W86" i="5" s="1"/>
  <c r="CK19" i="2"/>
  <c r="Y86" i="5" s="1"/>
  <c r="CK14" i="2"/>
  <c r="O86" i="5" s="1"/>
  <c r="CK15" i="2"/>
  <c r="Q86" i="5" s="1"/>
  <c r="CK17" i="2"/>
  <c r="U86" i="5" s="1"/>
  <c r="CK21" i="2"/>
  <c r="AC86" i="5" s="1"/>
  <c r="CK27" i="2"/>
  <c r="AO86" i="5" s="1"/>
  <c r="CK20" i="2"/>
  <c r="AA86" i="5" s="1"/>
  <c r="CK22" i="2"/>
  <c r="AE86" i="5" s="1"/>
  <c r="CK30" i="2"/>
  <c r="AU86" i="5" s="1"/>
  <c r="CK29" i="2"/>
  <c r="AS86" i="5" s="1"/>
  <c r="CK12" i="2"/>
  <c r="K86" i="5" s="1"/>
  <c r="CK31" i="2"/>
  <c r="AW86" i="5" s="1"/>
  <c r="CK25" i="2"/>
  <c r="AK86" i="5" s="1"/>
  <c r="CK16" i="2"/>
  <c r="S86" i="5" s="1"/>
  <c r="CK26" i="2"/>
  <c r="AM86" i="5" s="1"/>
  <c r="CK8" i="2"/>
  <c r="C86" i="5" s="1"/>
  <c r="CK28" i="2"/>
  <c r="CK23" i="2"/>
  <c r="AG86" i="5" s="1"/>
  <c r="CK24" i="2"/>
  <c r="AI86" i="5" s="1"/>
  <c r="AK11" i="2"/>
  <c r="I34" i="5" s="1"/>
  <c r="AK13" i="2"/>
  <c r="M34" i="5" s="1"/>
  <c r="AK16" i="2"/>
  <c r="AK19" i="2"/>
  <c r="AK14" i="2"/>
  <c r="O34" i="5" s="1"/>
  <c r="AK18" i="2"/>
  <c r="W34" i="5" s="1"/>
  <c r="AK10" i="2"/>
  <c r="AK12" i="2"/>
  <c r="K34" i="5" s="1"/>
  <c r="AK25" i="2"/>
  <c r="AK34" i="5" s="1"/>
  <c r="AK9" i="2"/>
  <c r="E34" i="5" s="1"/>
  <c r="AK23" i="2"/>
  <c r="AG34" i="5" s="1"/>
  <c r="AK28" i="2"/>
  <c r="AK20" i="2"/>
  <c r="AA34" i="5" s="1"/>
  <c r="AK15" i="2"/>
  <c r="Q34" i="5" s="1"/>
  <c r="AK21" i="2"/>
  <c r="AC34" i="5" s="1"/>
  <c r="AK22" i="2"/>
  <c r="AK26" i="2"/>
  <c r="AM34" i="5" s="1"/>
  <c r="AK17" i="2"/>
  <c r="AK31" i="2"/>
  <c r="AW34" i="5" s="1"/>
  <c r="AK8" i="2"/>
  <c r="AK29" i="2"/>
  <c r="AK30" i="2"/>
  <c r="AU34" i="5" s="1"/>
  <c r="AK24" i="2"/>
  <c r="AI34" i="5" s="1"/>
  <c r="AK27" i="2"/>
  <c r="AO34" i="5" s="1"/>
  <c r="J9" i="2"/>
  <c r="E7" i="5" s="1"/>
  <c r="J12" i="2"/>
  <c r="K7" i="5" s="1"/>
  <c r="J10" i="2"/>
  <c r="G7" i="5" s="1"/>
  <c r="J15" i="2"/>
  <c r="Q7" i="5" s="1"/>
  <c r="J20" i="2"/>
  <c r="AA7" i="5" s="1"/>
  <c r="J18" i="2"/>
  <c r="W7" i="5" s="1"/>
  <c r="J11" i="2"/>
  <c r="J26" i="2"/>
  <c r="AM7" i="5" s="1"/>
  <c r="J14" i="2"/>
  <c r="O7" i="5" s="1"/>
  <c r="J22" i="2"/>
  <c r="AE7" i="5" s="1"/>
  <c r="J23" i="2"/>
  <c r="AG7" i="5" s="1"/>
  <c r="J17" i="2"/>
  <c r="U7" i="5" s="1"/>
  <c r="J21" i="2"/>
  <c r="AC7" i="5" s="1"/>
  <c r="J13" i="2"/>
  <c r="M7" i="5" s="1"/>
  <c r="J24" i="2"/>
  <c r="AI7" i="5" s="1"/>
  <c r="J25" i="2"/>
  <c r="AK7" i="5" s="1"/>
  <c r="J29" i="2"/>
  <c r="AS7" i="5" s="1"/>
  <c r="J16" i="2"/>
  <c r="J19" i="2"/>
  <c r="J8" i="2"/>
  <c r="J28" i="2"/>
  <c r="J30" i="2"/>
  <c r="AU7" i="5" s="1"/>
  <c r="J27" i="2"/>
  <c r="AO7" i="5" s="1"/>
  <c r="J31" i="2"/>
  <c r="AW7" i="5" s="1"/>
  <c r="CN9" i="2"/>
  <c r="E89" i="5" s="1"/>
  <c r="CN12" i="2"/>
  <c r="CN10" i="2"/>
  <c r="G89" i="5" s="1"/>
  <c r="CN13" i="2"/>
  <c r="CN16" i="2"/>
  <c r="S89" i="5" s="1"/>
  <c r="CN18" i="2"/>
  <c r="W89" i="5" s="1"/>
  <c r="CN14" i="2"/>
  <c r="O89" i="5" s="1"/>
  <c r="CN15" i="2"/>
  <c r="Q89" i="5" s="1"/>
  <c r="CN24" i="2"/>
  <c r="AI89" i="5" s="1"/>
  <c r="CN20" i="2"/>
  <c r="AA89" i="5" s="1"/>
  <c r="CN17" i="2"/>
  <c r="U89" i="5" s="1"/>
  <c r="CN22" i="2"/>
  <c r="AE89" i="5" s="1"/>
  <c r="CN11" i="2"/>
  <c r="I89" i="5" s="1"/>
  <c r="CN21" i="2"/>
  <c r="AC89" i="5" s="1"/>
  <c r="CN23" i="2"/>
  <c r="AG89" i="5" s="1"/>
  <c r="CN30" i="2"/>
  <c r="AU89" i="5" s="1"/>
  <c r="CN27" i="2"/>
  <c r="AO89" i="5" s="1"/>
  <c r="CN28" i="2"/>
  <c r="AQ89" i="5" s="1"/>
  <c r="CN31" i="2"/>
  <c r="AW89" i="5" s="1"/>
  <c r="CN19" i="2"/>
  <c r="Y89" i="5" s="1"/>
  <c r="CN8" i="2"/>
  <c r="C89" i="5" s="1"/>
  <c r="CN26" i="2"/>
  <c r="AM89" i="5" s="1"/>
  <c r="CN29" i="2"/>
  <c r="CN25" i="2"/>
  <c r="AK89" i="5" s="1"/>
  <c r="AU11" i="2"/>
  <c r="I44" i="5" s="1"/>
  <c r="AU14" i="2"/>
  <c r="AU9" i="2"/>
  <c r="AU12" i="2"/>
  <c r="AU15" i="2"/>
  <c r="Q44" i="5" s="1"/>
  <c r="AU18" i="2"/>
  <c r="W44" i="5" s="1"/>
  <c r="AU20" i="2"/>
  <c r="AU13" i="2"/>
  <c r="M44" i="5" s="1"/>
  <c r="AU17" i="2"/>
  <c r="U44" i="5" s="1"/>
  <c r="AU19" i="2"/>
  <c r="Y44" i="5" s="1"/>
  <c r="AU22" i="2"/>
  <c r="AE44" i="5" s="1"/>
  <c r="AU16" i="2"/>
  <c r="S44" i="5" s="1"/>
  <c r="AU10" i="2"/>
  <c r="G44" i="5" s="1"/>
  <c r="AU21" i="2"/>
  <c r="AU25" i="2"/>
  <c r="AK44" i="5" s="1"/>
  <c r="AU29" i="2"/>
  <c r="AS44" i="5" s="1"/>
  <c r="AU23" i="2"/>
  <c r="AG44" i="5" s="1"/>
  <c r="AU24" i="2"/>
  <c r="AI44" i="5" s="1"/>
  <c r="AU27" i="2"/>
  <c r="AO44" i="5" s="1"/>
  <c r="AU28" i="2"/>
  <c r="AQ44" i="5" s="1"/>
  <c r="AU8" i="2"/>
  <c r="C44" i="5" s="1"/>
  <c r="AU30" i="2"/>
  <c r="AU44" i="5" s="1"/>
  <c r="AU31" i="2"/>
  <c r="AW44" i="5" s="1"/>
  <c r="AU26" i="2"/>
  <c r="AM44" i="5" s="1"/>
  <c r="CB9" i="2"/>
  <c r="E77" i="5" s="1"/>
  <c r="CB12" i="2"/>
  <c r="CB10" i="2"/>
  <c r="G77" i="5" s="1"/>
  <c r="CB13" i="2"/>
  <c r="M77" i="5" s="1"/>
  <c r="CB16" i="2"/>
  <c r="S77" i="5" s="1"/>
  <c r="CB11" i="2"/>
  <c r="I77" i="5" s="1"/>
  <c r="CB14" i="2"/>
  <c r="CB21" i="2"/>
  <c r="AC77" i="5" s="1"/>
  <c r="CB18" i="2"/>
  <c r="W77" i="5" s="1"/>
  <c r="CB24" i="2"/>
  <c r="AI77" i="5" s="1"/>
  <c r="CB23" i="2"/>
  <c r="AG77" i="5" s="1"/>
  <c r="CB15" i="2"/>
  <c r="Q77" i="5" s="1"/>
  <c r="CB20" i="2"/>
  <c r="AA77" i="5" s="1"/>
  <c r="CB19" i="2"/>
  <c r="CB30" i="2"/>
  <c r="AU77" i="5" s="1"/>
  <c r="CB25" i="2"/>
  <c r="AK77" i="5" s="1"/>
  <c r="CB26" i="2"/>
  <c r="AM77" i="5" s="1"/>
  <c r="CB27" i="2"/>
  <c r="AO77" i="5" s="1"/>
  <c r="CB28" i="2"/>
  <c r="AQ77" i="5" s="1"/>
  <c r="CB17" i="2"/>
  <c r="U77" i="5" s="1"/>
  <c r="CB29" i="2"/>
  <c r="CB31" i="2"/>
  <c r="AW77" i="5" s="1"/>
  <c r="CB22" i="2"/>
  <c r="AE77" i="5" s="1"/>
  <c r="CB8" i="2"/>
  <c r="C77" i="5" s="1"/>
  <c r="BG9" i="2"/>
  <c r="E56" i="5" s="1"/>
  <c r="BG12" i="2"/>
  <c r="BG10" i="2"/>
  <c r="G56" i="5" s="1"/>
  <c r="BG20" i="2"/>
  <c r="BG17" i="2"/>
  <c r="U56" i="5" s="1"/>
  <c r="BG15" i="2"/>
  <c r="Q56" i="5" s="1"/>
  <c r="BG26" i="2"/>
  <c r="AM56" i="5" s="1"/>
  <c r="BG23" i="2"/>
  <c r="AG56" i="5" s="1"/>
  <c r="BG11" i="2"/>
  <c r="I56" i="5" s="1"/>
  <c r="BG14" i="2"/>
  <c r="O56" i="5" s="1"/>
  <c r="BG16" i="2"/>
  <c r="S56" i="5" s="1"/>
  <c r="BG22" i="2"/>
  <c r="AE56" i="5" s="1"/>
  <c r="BG24" i="2"/>
  <c r="AI56" i="5" s="1"/>
  <c r="BG21" i="2"/>
  <c r="BG25" i="2"/>
  <c r="AK56" i="5" s="1"/>
  <c r="BG8" i="2"/>
  <c r="BG18" i="2"/>
  <c r="W56" i="5" s="1"/>
  <c r="BG19" i="2"/>
  <c r="Y56" i="5" s="1"/>
  <c r="BG13" i="2"/>
  <c r="BG29" i="2"/>
  <c r="AS56" i="5" s="1"/>
  <c r="BG31" i="2"/>
  <c r="AW56" i="5" s="1"/>
  <c r="BG28" i="2"/>
  <c r="BG30" i="2"/>
  <c r="AU56" i="5" s="1"/>
  <c r="BG27" i="2"/>
  <c r="AO56" i="5" s="1"/>
  <c r="M11" i="2"/>
  <c r="I10" i="5" s="1"/>
  <c r="M9" i="2"/>
  <c r="E10" i="5" s="1"/>
  <c r="M19" i="2"/>
  <c r="Y10" i="5" s="1"/>
  <c r="M15" i="2"/>
  <c r="Q10" i="5" s="1"/>
  <c r="M16" i="2"/>
  <c r="S10" i="5" s="1"/>
  <c r="M10" i="2"/>
  <c r="G10" i="5" s="1"/>
  <c r="M18" i="2"/>
  <c r="W10" i="5" s="1"/>
  <c r="M12" i="2"/>
  <c r="K10" i="5" s="1"/>
  <c r="M25" i="2"/>
  <c r="AK10" i="5" s="1"/>
  <c r="M20" i="2"/>
  <c r="AA10" i="5" s="1"/>
  <c r="M13" i="2"/>
  <c r="M10" i="5" s="1"/>
  <c r="M14" i="2"/>
  <c r="O10" i="5" s="1"/>
  <c r="M26" i="2"/>
  <c r="AM10" i="5" s="1"/>
  <c r="M28" i="2"/>
  <c r="AQ10" i="5" s="1"/>
  <c r="M17" i="2"/>
  <c r="U10" i="5" s="1"/>
  <c r="M21" i="2"/>
  <c r="M23" i="2"/>
  <c r="AG10" i="5" s="1"/>
  <c r="M27" i="2"/>
  <c r="AO10" i="5" s="1"/>
  <c r="M30" i="2"/>
  <c r="AU10" i="5" s="1"/>
  <c r="M31" i="2"/>
  <c r="AW10" i="5" s="1"/>
  <c r="M8" i="2"/>
  <c r="M29" i="2"/>
  <c r="M22" i="2"/>
  <c r="AE10" i="5" s="1"/>
  <c r="M24" i="2"/>
  <c r="AI10" i="5" s="1"/>
  <c r="BC10" i="2"/>
  <c r="G52" i="5" s="1"/>
  <c r="BC13" i="2"/>
  <c r="BC15" i="2"/>
  <c r="Q52" i="5" s="1"/>
  <c r="BC21" i="2"/>
  <c r="BC11" i="2"/>
  <c r="I52" i="5" s="1"/>
  <c r="BC14" i="2"/>
  <c r="O52" i="5" s="1"/>
  <c r="BC16" i="2"/>
  <c r="BC19" i="2"/>
  <c r="Y52" i="5" s="1"/>
  <c r="BC12" i="2"/>
  <c r="K52" i="5" s="1"/>
  <c r="BC18" i="2"/>
  <c r="BC25" i="2"/>
  <c r="AK52" i="5" s="1"/>
  <c r="BC30" i="2"/>
  <c r="AU52" i="5" s="1"/>
  <c r="BC20" i="2"/>
  <c r="AA52" i="5" s="1"/>
  <c r="BC24" i="2"/>
  <c r="AI52" i="5" s="1"/>
  <c r="BC17" i="2"/>
  <c r="BC9" i="2"/>
  <c r="BC26" i="2"/>
  <c r="AM52" i="5" s="1"/>
  <c r="BC23" i="2"/>
  <c r="AG52" i="5" s="1"/>
  <c r="BC27" i="2"/>
  <c r="AO52" i="5" s="1"/>
  <c r="BC28" i="2"/>
  <c r="BC31" i="2"/>
  <c r="AW52" i="5" s="1"/>
  <c r="BC29" i="2"/>
  <c r="BC22" i="2"/>
  <c r="AE52" i="5" s="1"/>
  <c r="BC8" i="2"/>
  <c r="C52" i="5" s="1"/>
  <c r="W11" i="2"/>
  <c r="I20" i="5" s="1"/>
  <c r="W14" i="2"/>
  <c r="W9" i="2"/>
  <c r="E20" i="5" s="1"/>
  <c r="W12" i="2"/>
  <c r="W15" i="2"/>
  <c r="Q20" i="5" s="1"/>
  <c r="W18" i="2"/>
  <c r="W20" i="5" s="1"/>
  <c r="W20" i="2"/>
  <c r="AA20" i="5" s="1"/>
  <c r="W13" i="2"/>
  <c r="M20" i="5" s="1"/>
  <c r="W19" i="2"/>
  <c r="Y20" i="5" s="1"/>
  <c r="W17" i="2"/>
  <c r="U20" i="5" s="1"/>
  <c r="W22" i="2"/>
  <c r="AE20" i="5" s="1"/>
  <c r="W16" i="2"/>
  <c r="S20" i="5" s="1"/>
  <c r="W23" i="2"/>
  <c r="AG20" i="5" s="1"/>
  <c r="W29" i="2"/>
  <c r="AS20" i="5" s="1"/>
  <c r="W8" i="2"/>
  <c r="W10" i="2"/>
  <c r="W24" i="2"/>
  <c r="AI20" i="5" s="1"/>
  <c r="W26" i="2"/>
  <c r="AM20" i="5" s="1"/>
  <c r="W25" i="2"/>
  <c r="AK20" i="5" s="1"/>
  <c r="W27" i="2"/>
  <c r="AO20" i="5" s="1"/>
  <c r="W31" i="2"/>
  <c r="AW20" i="5" s="1"/>
  <c r="W21" i="2"/>
  <c r="AC20" i="5" s="1"/>
  <c r="W28" i="2"/>
  <c r="W30" i="2"/>
  <c r="AU20" i="5" s="1"/>
  <c r="AS9" i="2"/>
  <c r="E42" i="5" s="1"/>
  <c r="AS12" i="2"/>
  <c r="AS20" i="2"/>
  <c r="AA42" i="5" s="1"/>
  <c r="AS13" i="2"/>
  <c r="AS17" i="2"/>
  <c r="U42" i="5" s="1"/>
  <c r="AS15" i="2"/>
  <c r="Q42" i="5" s="1"/>
  <c r="AS18" i="2"/>
  <c r="AS14" i="2"/>
  <c r="O42" i="5" s="1"/>
  <c r="AS16" i="2"/>
  <c r="S42" i="5" s="1"/>
  <c r="AS10" i="2"/>
  <c r="G42" i="5" s="1"/>
  <c r="AS11" i="2"/>
  <c r="I42" i="5" s="1"/>
  <c r="AS29" i="2"/>
  <c r="AS22" i="2"/>
  <c r="AE42" i="5" s="1"/>
  <c r="AS24" i="2"/>
  <c r="AI42" i="5" s="1"/>
  <c r="AS25" i="2"/>
  <c r="AK42" i="5" s="1"/>
  <c r="AS19" i="2"/>
  <c r="AS27" i="2"/>
  <c r="AO42" i="5" s="1"/>
  <c r="AS28" i="2"/>
  <c r="AQ42" i="5" s="1"/>
  <c r="AS8" i="2"/>
  <c r="AS23" i="2"/>
  <c r="AG42" i="5" s="1"/>
  <c r="AS21" i="2"/>
  <c r="AC42" i="5" s="1"/>
  <c r="AS26" i="2"/>
  <c r="AM42" i="5" s="1"/>
  <c r="AS30" i="2"/>
  <c r="AU42" i="5" s="1"/>
  <c r="AS31" i="2"/>
  <c r="AW42" i="5" s="1"/>
  <c r="AR9" i="2"/>
  <c r="E41" i="5" s="1"/>
  <c r="AR12" i="2"/>
  <c r="AR15" i="2"/>
  <c r="AR10" i="2"/>
  <c r="AR13" i="2"/>
  <c r="M41" i="5" s="1"/>
  <c r="AR17" i="2"/>
  <c r="AR21" i="2"/>
  <c r="AR14" i="2"/>
  <c r="O41" i="5" s="1"/>
  <c r="AR16" i="2"/>
  <c r="S41" i="5" s="1"/>
  <c r="AR20" i="2"/>
  <c r="AA41" i="5" s="1"/>
  <c r="AR23" i="2"/>
  <c r="AG41" i="5" s="1"/>
  <c r="AR11" i="2"/>
  <c r="I41" i="5" s="1"/>
  <c r="AR22" i="2"/>
  <c r="AE41" i="5" s="1"/>
  <c r="AR18" i="2"/>
  <c r="W41" i="5" s="1"/>
  <c r="AR24" i="2"/>
  <c r="AI41" i="5" s="1"/>
  <c r="AR19" i="2"/>
  <c r="AR25" i="2"/>
  <c r="AK41" i="5" s="1"/>
  <c r="AR26" i="2"/>
  <c r="AM41" i="5" s="1"/>
  <c r="AR30" i="2"/>
  <c r="AU41" i="5" s="1"/>
  <c r="AR31" i="2"/>
  <c r="AW41" i="5" s="1"/>
  <c r="AR29" i="2"/>
  <c r="AR28" i="2"/>
  <c r="AR27" i="2"/>
  <c r="AO41" i="5" s="1"/>
  <c r="AR8" i="2"/>
  <c r="AO10" i="2"/>
  <c r="G38" i="5" s="1"/>
  <c r="AO13" i="2"/>
  <c r="M38" i="5" s="1"/>
  <c r="AO21" i="2"/>
  <c r="AO15" i="2"/>
  <c r="AO9" i="2"/>
  <c r="E38" i="5" s="1"/>
  <c r="AO16" i="2"/>
  <c r="S38" i="5" s="1"/>
  <c r="AO19" i="2"/>
  <c r="AO11" i="2"/>
  <c r="I38" i="5" s="1"/>
  <c r="AO17" i="2"/>
  <c r="U38" i="5" s="1"/>
  <c r="AO24" i="2"/>
  <c r="AI38" i="5" s="1"/>
  <c r="AO18" i="2"/>
  <c r="W38" i="5" s="1"/>
  <c r="AO26" i="2"/>
  <c r="AM38" i="5" s="1"/>
  <c r="AO25" i="2"/>
  <c r="AK38" i="5" s="1"/>
  <c r="AO27" i="2"/>
  <c r="AO38" i="5" s="1"/>
  <c r="AO14" i="2"/>
  <c r="O38" i="5" s="1"/>
  <c r="AO23" i="2"/>
  <c r="AO12" i="2"/>
  <c r="K38" i="5" s="1"/>
  <c r="AO20" i="2"/>
  <c r="AO30" i="2"/>
  <c r="AU38" i="5" s="1"/>
  <c r="AO31" i="2"/>
  <c r="AW38" i="5" s="1"/>
  <c r="AO22" i="2"/>
  <c r="AE38" i="5" s="1"/>
  <c r="AO8" i="2"/>
  <c r="AO28" i="2"/>
  <c r="AO29" i="2"/>
  <c r="AZ10" i="2"/>
  <c r="G49" i="5" s="1"/>
  <c r="AZ13" i="2"/>
  <c r="AZ11" i="2"/>
  <c r="AZ14" i="2"/>
  <c r="O49" i="5" s="1"/>
  <c r="AZ16" i="2"/>
  <c r="S49" i="5" s="1"/>
  <c r="AZ19" i="2"/>
  <c r="AZ12" i="2"/>
  <c r="AZ18" i="2"/>
  <c r="W49" i="5" s="1"/>
  <c r="AZ15" i="2"/>
  <c r="Q49" i="5" s="1"/>
  <c r="AZ17" i="2"/>
  <c r="U49" i="5" s="1"/>
  <c r="AZ9" i="2"/>
  <c r="E49" i="5" s="1"/>
  <c r="AZ24" i="2"/>
  <c r="AI49" i="5" s="1"/>
  <c r="AZ27" i="2"/>
  <c r="AO49" i="5" s="1"/>
  <c r="AZ23" i="2"/>
  <c r="AG49" i="5" s="1"/>
  <c r="AZ21" i="2"/>
  <c r="AC49" i="5" s="1"/>
  <c r="AZ30" i="2"/>
  <c r="AU49" i="5" s="1"/>
  <c r="AZ31" i="2"/>
  <c r="AW49" i="5" s="1"/>
  <c r="AZ28" i="2"/>
  <c r="AQ49" i="5" s="1"/>
  <c r="AZ8" i="2"/>
  <c r="AZ20" i="2"/>
  <c r="AA49" i="5" s="1"/>
  <c r="AZ26" i="2"/>
  <c r="AM49" i="5" s="1"/>
  <c r="AZ22" i="2"/>
  <c r="AE49" i="5" s="1"/>
  <c r="AZ25" i="2"/>
  <c r="AK49" i="5" s="1"/>
  <c r="AZ29" i="2"/>
  <c r="Z11" i="2"/>
  <c r="I23" i="5" s="1"/>
  <c r="Z15" i="2"/>
  <c r="Q23" i="5" s="1"/>
  <c r="Z19" i="2"/>
  <c r="Y23" i="5" s="1"/>
  <c r="Z22" i="2"/>
  <c r="Z12" i="2"/>
  <c r="K23" i="5" s="1"/>
  <c r="Z16" i="2"/>
  <c r="Z18" i="2"/>
  <c r="Z13" i="2"/>
  <c r="M23" i="5" s="1"/>
  <c r="Z14" i="2"/>
  <c r="O23" i="5" s="1"/>
  <c r="Z9" i="2"/>
  <c r="E23" i="5" s="1"/>
  <c r="Z10" i="2"/>
  <c r="G23" i="5" s="1"/>
  <c r="Z20" i="2"/>
  <c r="AA23" i="5" s="1"/>
  <c r="Z21" i="2"/>
  <c r="AC23" i="5" s="1"/>
  <c r="Z25" i="2"/>
  <c r="AK23" i="5" s="1"/>
  <c r="Z24" i="2"/>
  <c r="AI23" i="5" s="1"/>
  <c r="Z30" i="2"/>
  <c r="AU23" i="5" s="1"/>
  <c r="Z31" i="2"/>
  <c r="AW23" i="5" s="1"/>
  <c r="Z23" i="2"/>
  <c r="AG23" i="5" s="1"/>
  <c r="Z8" i="2"/>
  <c r="Z28" i="2"/>
  <c r="Z27" i="2"/>
  <c r="AO23" i="5" s="1"/>
  <c r="Z26" i="2"/>
  <c r="AM23" i="5" s="1"/>
  <c r="Z29" i="2"/>
  <c r="Z17" i="2"/>
  <c r="U23" i="5" s="1"/>
  <c r="AI11" i="2"/>
  <c r="I32" i="5" s="1"/>
  <c r="AI14" i="2"/>
  <c r="AI9" i="2"/>
  <c r="AI12" i="2"/>
  <c r="K32" i="5" s="1"/>
  <c r="AI15" i="2"/>
  <c r="Q32" i="5" s="1"/>
  <c r="AI18" i="2"/>
  <c r="AI10" i="2"/>
  <c r="G32" i="5" s="1"/>
  <c r="AI20" i="2"/>
  <c r="AA32" i="5" s="1"/>
  <c r="AI22" i="2"/>
  <c r="AE32" i="5" s="1"/>
  <c r="AI21" i="2"/>
  <c r="AC32" i="5" s="1"/>
  <c r="AI13" i="2"/>
  <c r="M32" i="5" s="1"/>
  <c r="AI17" i="2"/>
  <c r="U32" i="5" s="1"/>
  <c r="AI19" i="2"/>
  <c r="Y32" i="5" s="1"/>
  <c r="AI25" i="2"/>
  <c r="AK32" i="5" s="1"/>
  <c r="AI29" i="2"/>
  <c r="AS32" i="5" s="1"/>
  <c r="AI8" i="2"/>
  <c r="AI16" i="2"/>
  <c r="S32" i="5" s="1"/>
  <c r="AI27" i="2"/>
  <c r="AO32" i="5" s="1"/>
  <c r="AI28" i="2"/>
  <c r="AQ32" i="5" s="1"/>
  <c r="AI23" i="2"/>
  <c r="AG32" i="5" s="1"/>
  <c r="AI24" i="2"/>
  <c r="AI32" i="5" s="1"/>
  <c r="AI30" i="2"/>
  <c r="AU32" i="5" s="1"/>
  <c r="AI31" i="2"/>
  <c r="AW32" i="5" s="1"/>
  <c r="AI26" i="2"/>
  <c r="AM32" i="5" s="1"/>
  <c r="AW11" i="2"/>
  <c r="I46" i="5" s="1"/>
  <c r="AW14" i="2"/>
  <c r="O46" i="5" s="1"/>
  <c r="AW19" i="2"/>
  <c r="Y46" i="5" s="1"/>
  <c r="AW12" i="2"/>
  <c r="AW18" i="2"/>
  <c r="W46" i="5" s="1"/>
  <c r="AW9" i="2"/>
  <c r="AW25" i="2"/>
  <c r="AK46" i="5" s="1"/>
  <c r="AW20" i="2"/>
  <c r="AA46" i="5" s="1"/>
  <c r="AW21" i="2"/>
  <c r="AC46" i="5" s="1"/>
  <c r="AW17" i="2"/>
  <c r="U46" i="5" s="1"/>
  <c r="AW22" i="2"/>
  <c r="AE46" i="5" s="1"/>
  <c r="AW16" i="2"/>
  <c r="S46" i="5" s="1"/>
  <c r="AW28" i="2"/>
  <c r="AW13" i="2"/>
  <c r="M46" i="5" s="1"/>
  <c r="AW31" i="2"/>
  <c r="AW46" i="5" s="1"/>
  <c r="AW29" i="2"/>
  <c r="AS46" i="5" s="1"/>
  <c r="AW23" i="2"/>
  <c r="AG46" i="5" s="1"/>
  <c r="AW24" i="2"/>
  <c r="AI46" i="5" s="1"/>
  <c r="AW27" i="2"/>
  <c r="AO46" i="5" s="1"/>
  <c r="AW8" i="2"/>
  <c r="AW10" i="2"/>
  <c r="G46" i="5" s="1"/>
  <c r="AW26" i="2"/>
  <c r="AM46" i="5" s="1"/>
  <c r="AW15" i="2"/>
  <c r="Q46" i="5" s="1"/>
  <c r="AW30" i="2"/>
  <c r="AU46" i="5" s="1"/>
  <c r="BP9" i="2"/>
  <c r="E65" i="5" s="1"/>
  <c r="BP12" i="2"/>
  <c r="K65" i="5" s="1"/>
  <c r="BP10" i="2"/>
  <c r="G65" i="5" s="1"/>
  <c r="BP13" i="2"/>
  <c r="M65" i="5" s="1"/>
  <c r="BP16" i="2"/>
  <c r="S65" i="5" s="1"/>
  <c r="BP15" i="2"/>
  <c r="BP14" i="2"/>
  <c r="BP17" i="2"/>
  <c r="U65" i="5" s="1"/>
  <c r="BP21" i="2"/>
  <c r="AC65" i="5" s="1"/>
  <c r="BP24" i="2"/>
  <c r="AI65" i="5" s="1"/>
  <c r="BP19" i="2"/>
  <c r="BP23" i="2"/>
  <c r="AG65" i="5" s="1"/>
  <c r="BP18" i="2"/>
  <c r="W65" i="5" s="1"/>
  <c r="BP30" i="2"/>
  <c r="AU65" i="5" s="1"/>
  <c r="BP22" i="2"/>
  <c r="BP31" i="2"/>
  <c r="AW65" i="5" s="1"/>
  <c r="BP25" i="2"/>
  <c r="AK65" i="5" s="1"/>
  <c r="BP8" i="2"/>
  <c r="C65" i="5" s="1"/>
  <c r="BP11" i="2"/>
  <c r="BP26" i="2"/>
  <c r="AM65" i="5" s="1"/>
  <c r="BP27" i="2"/>
  <c r="AO65" i="5" s="1"/>
  <c r="BP20" i="2"/>
  <c r="AA65" i="5" s="1"/>
  <c r="BP28" i="2"/>
  <c r="BP29" i="2"/>
  <c r="BM65" i="5"/>
  <c r="BM50" i="5"/>
  <c r="BM66" i="5"/>
  <c r="BM5" i="5"/>
  <c r="BM100" i="5"/>
  <c r="DB7" i="2"/>
  <c r="AC103" i="5"/>
  <c r="AA103" i="5"/>
  <c r="BK103" i="5"/>
  <c r="I103" i="5"/>
  <c r="K103" i="5"/>
  <c r="BM4" i="5"/>
  <c r="V7" i="2"/>
  <c r="K19" i="5"/>
  <c r="I19" i="5"/>
  <c r="O19" i="5"/>
  <c r="S19" i="5"/>
  <c r="BM19" i="5"/>
  <c r="U7" i="2"/>
  <c r="K18" i="5"/>
  <c r="W18" i="5"/>
  <c r="BM18" i="5"/>
  <c r="Y18" i="5"/>
  <c r="AG18" i="5"/>
  <c r="AA7" i="2"/>
  <c r="M24" i="5"/>
  <c r="BI24" i="5"/>
  <c r="BM24" i="5"/>
  <c r="O7" i="2"/>
  <c r="I12" i="5"/>
  <c r="Y12" i="5"/>
  <c r="M12" i="5"/>
  <c r="E12" i="5"/>
  <c r="BM12" i="5"/>
  <c r="AY7" i="2"/>
  <c r="O48" i="5"/>
  <c r="Y48" i="5"/>
  <c r="BM48" i="5"/>
  <c r="AE48" i="5"/>
  <c r="BK48" i="5"/>
  <c r="CN7" i="2"/>
  <c r="K89" i="5"/>
  <c r="M89" i="5"/>
  <c r="BM89" i="5"/>
  <c r="AF7" i="2"/>
  <c r="O29" i="5"/>
  <c r="G29" i="5"/>
  <c r="U29" i="5"/>
  <c r="M29" i="5"/>
  <c r="W29" i="5"/>
  <c r="BM29" i="5"/>
  <c r="AR7" i="2"/>
  <c r="G41" i="5"/>
  <c r="Q41" i="5"/>
  <c r="U41" i="5"/>
  <c r="AC41" i="5"/>
  <c r="K41" i="5"/>
  <c r="Y41" i="5"/>
  <c r="BM41" i="5"/>
  <c r="AL7" i="2"/>
  <c r="S35" i="5"/>
  <c r="O35" i="5"/>
  <c r="E35" i="5"/>
  <c r="BM35" i="5"/>
  <c r="Y35" i="5"/>
  <c r="AC7" i="2"/>
  <c r="Q26" i="5"/>
  <c r="Y26" i="5"/>
  <c r="AC26" i="5"/>
  <c r="BM26" i="5"/>
  <c r="AQ7" i="2"/>
  <c r="M40" i="5"/>
  <c r="Q40" i="5"/>
  <c r="BM40" i="5"/>
  <c r="G40" i="5"/>
  <c r="AA40" i="5"/>
  <c r="AC40" i="5"/>
  <c r="L7" i="2"/>
  <c r="S9" i="5"/>
  <c r="BM9" i="5"/>
  <c r="CB7" i="2"/>
  <c r="O77" i="5"/>
  <c r="Y77" i="5"/>
  <c r="BM77" i="5"/>
  <c r="BK77" i="5"/>
  <c r="K77" i="5"/>
  <c r="BG7" i="2"/>
  <c r="K56" i="5"/>
  <c r="M56" i="5"/>
  <c r="AC56" i="5"/>
  <c r="AA56" i="5"/>
  <c r="BM56" i="5"/>
  <c r="AN7" i="2"/>
  <c r="S37" i="5"/>
  <c r="Q37" i="5"/>
  <c r="E37" i="5"/>
  <c r="U37" i="5"/>
  <c r="BI37" i="5"/>
  <c r="BM37" i="5"/>
  <c r="AT7" i="2"/>
  <c r="M43" i="5"/>
  <c r="I43" i="5"/>
  <c r="U43" i="5"/>
  <c r="W43" i="5"/>
  <c r="BM43" i="5"/>
  <c r="BP7" i="2"/>
  <c r="O65" i="5"/>
  <c r="I65" i="5"/>
  <c r="AE65" i="5"/>
  <c r="Q65" i="5"/>
  <c r="Y65" i="5"/>
  <c r="E50" i="5"/>
  <c r="Q50" i="5"/>
  <c r="G50" i="5"/>
  <c r="K50" i="5"/>
  <c r="M50" i="5"/>
  <c r="O50" i="5"/>
  <c r="AG50" i="5"/>
  <c r="I50" i="5"/>
  <c r="AA50" i="5"/>
  <c r="Y50" i="5"/>
  <c r="BK50" i="5"/>
  <c r="U50" i="5"/>
  <c r="S50" i="5"/>
  <c r="W50" i="5"/>
  <c r="BI50" i="5"/>
  <c r="AE50" i="5"/>
  <c r="AC50" i="5"/>
  <c r="S7" i="2"/>
  <c r="BM16" i="5"/>
  <c r="S16" i="5"/>
  <c r="Y16" i="5"/>
  <c r="K16" i="5"/>
  <c r="AG16" i="5"/>
  <c r="BI16" i="5"/>
  <c r="AA16" i="5"/>
  <c r="O5" i="5"/>
  <c r="Q5" i="5"/>
  <c r="AA5" i="5"/>
  <c r="G5" i="5"/>
  <c r="W5" i="5"/>
  <c r="K5" i="5"/>
  <c r="AC5" i="5"/>
  <c r="I5" i="5"/>
  <c r="AG5" i="5"/>
  <c r="M5" i="5"/>
  <c r="BK5" i="5"/>
  <c r="U5" i="5"/>
  <c r="AE5" i="5"/>
  <c r="Y5" i="5"/>
  <c r="S5" i="5"/>
  <c r="BI5" i="5"/>
  <c r="T7" i="2"/>
  <c r="O17" i="5"/>
  <c r="M17" i="5"/>
  <c r="AA17" i="5"/>
  <c r="K17" i="5"/>
  <c r="G17" i="5"/>
  <c r="BI17" i="5"/>
  <c r="BM17" i="5"/>
  <c r="Z7" i="2"/>
  <c r="W23" i="5"/>
  <c r="S23" i="5"/>
  <c r="BM23" i="5"/>
  <c r="AE23" i="5"/>
  <c r="AU7" i="2"/>
  <c r="E44" i="5"/>
  <c r="BI44" i="5"/>
  <c r="AC44" i="5"/>
  <c r="BM44" i="5"/>
  <c r="O44" i="5"/>
  <c r="AO7" i="2"/>
  <c r="Q38" i="5"/>
  <c r="Y38" i="5"/>
  <c r="AC38" i="5"/>
  <c r="AG38" i="5"/>
  <c r="AA38" i="5"/>
  <c r="BM38" i="5"/>
  <c r="J7" i="2"/>
  <c r="S7" i="5"/>
  <c r="Y7" i="5"/>
  <c r="I7" i="5"/>
  <c r="BM7" i="5"/>
  <c r="AZ7" i="2"/>
  <c r="K49" i="5"/>
  <c r="BM49" i="5"/>
  <c r="I49" i="5"/>
  <c r="Y49" i="5"/>
  <c r="M49" i="5"/>
  <c r="BC7" i="2"/>
  <c r="E52" i="5"/>
  <c r="W52" i="5"/>
  <c r="AC52" i="5"/>
  <c r="BM52" i="5"/>
  <c r="M52" i="5"/>
  <c r="U52" i="5"/>
  <c r="S52" i="5"/>
  <c r="AJ7" i="2"/>
  <c r="G33" i="5"/>
  <c r="W33" i="5"/>
  <c r="O33" i="5"/>
  <c r="AC33" i="5"/>
  <c r="BM33" i="5"/>
  <c r="BI33" i="5"/>
  <c r="Y33" i="5"/>
  <c r="M7" i="2"/>
  <c r="BM10" i="5"/>
  <c r="AC10" i="5"/>
  <c r="AI7" i="2"/>
  <c r="W32" i="5"/>
  <c r="E32" i="5"/>
  <c r="O32" i="5"/>
  <c r="BK32" i="5"/>
  <c r="BM32" i="5"/>
  <c r="M6" i="5"/>
  <c r="Y6" i="5"/>
  <c r="O6" i="5"/>
  <c r="G6" i="5"/>
  <c r="AA6" i="5"/>
  <c r="K6" i="5"/>
  <c r="I6" i="5"/>
  <c r="W6" i="5"/>
  <c r="BK6" i="5"/>
  <c r="BM6" i="5"/>
  <c r="Q6" i="5"/>
  <c r="S6" i="5"/>
  <c r="CZ7" i="2"/>
  <c r="I101" i="5"/>
  <c r="K101" i="5"/>
  <c r="S101" i="5"/>
  <c r="W101" i="5"/>
  <c r="M101" i="5"/>
  <c r="AC101" i="5"/>
  <c r="AE101" i="5"/>
  <c r="BM101" i="5"/>
  <c r="BB7" i="2"/>
  <c r="O51" i="5"/>
  <c r="Y51" i="5"/>
  <c r="M51" i="5"/>
  <c r="I51" i="5"/>
  <c r="BM51" i="5"/>
  <c r="P7" i="2"/>
  <c r="S13" i="5"/>
  <c r="K13" i="5"/>
  <c r="W13" i="5"/>
  <c r="U13" i="5"/>
  <c r="O13" i="5"/>
  <c r="BM13" i="5"/>
  <c r="BK13" i="5"/>
  <c r="Q13" i="5"/>
  <c r="BI13" i="5"/>
  <c r="AP7" i="2"/>
  <c r="W39" i="5"/>
  <c r="AC39" i="5"/>
  <c r="M39" i="5"/>
  <c r="AA39" i="5"/>
  <c r="BM39" i="5"/>
  <c r="AW7" i="2"/>
  <c r="K46" i="5"/>
  <c r="BI46" i="5"/>
  <c r="E46" i="5"/>
  <c r="BM46" i="5"/>
  <c r="CM7" i="2"/>
  <c r="BM88" i="5"/>
  <c r="BK88" i="5"/>
  <c r="AE7" i="2"/>
  <c r="S28" i="5"/>
  <c r="AE28" i="5"/>
  <c r="BM28" i="5"/>
  <c r="W28" i="5"/>
  <c r="BK28" i="5"/>
  <c r="G28" i="5"/>
  <c r="M28" i="5"/>
  <c r="K28" i="5"/>
  <c r="AH7" i="2"/>
  <c r="O31" i="5"/>
  <c r="K31" i="5"/>
  <c r="E31" i="5"/>
  <c r="BM31" i="5"/>
  <c r="AE31" i="5"/>
  <c r="I31" i="5"/>
  <c r="Q31" i="5"/>
  <c r="AA31" i="5"/>
  <c r="S31" i="5"/>
  <c r="BK31" i="5"/>
  <c r="AK7" i="2"/>
  <c r="U34" i="5"/>
  <c r="G34" i="5"/>
  <c r="S34" i="5"/>
  <c r="Y34" i="5"/>
  <c r="BM34" i="5"/>
  <c r="AE34" i="5"/>
  <c r="W7" i="2"/>
  <c r="K20" i="5"/>
  <c r="BI20" i="5"/>
  <c r="O20" i="5"/>
  <c r="G20" i="5"/>
  <c r="BM20" i="5"/>
  <c r="AD7" i="2"/>
  <c r="AC27" i="5"/>
  <c r="I27" i="5"/>
  <c r="Y27" i="5"/>
  <c r="AE27" i="5"/>
  <c r="BM27" i="5"/>
  <c r="AG7" i="2"/>
  <c r="K30" i="5"/>
  <c r="AA30" i="5"/>
  <c r="BK30" i="5"/>
  <c r="BM30" i="5"/>
  <c r="BE7" i="2"/>
  <c r="M54" i="5"/>
  <c r="G54" i="5"/>
  <c r="K54" i="5"/>
  <c r="AC54" i="5"/>
  <c r="BM54" i="5"/>
  <c r="CA7" i="2"/>
  <c r="E76" i="5"/>
  <c r="BM76" i="5"/>
  <c r="BK76" i="5"/>
  <c r="S76" i="5"/>
  <c r="BM7" i="2"/>
  <c r="E62" i="5"/>
  <c r="BM62" i="5"/>
  <c r="AE62" i="5"/>
  <c r="W62" i="5"/>
  <c r="BK62" i="5"/>
  <c r="Y62" i="5"/>
  <c r="AB7" i="2"/>
  <c r="S25" i="5"/>
  <c r="U25" i="5"/>
  <c r="Y25" i="5"/>
  <c r="I25" i="5"/>
  <c r="AG25" i="5"/>
  <c r="Q25" i="5"/>
  <c r="BM25" i="5"/>
  <c r="X7" i="2"/>
  <c r="S21" i="5"/>
  <c r="O21" i="5"/>
  <c r="W21" i="5"/>
  <c r="BM21" i="5"/>
  <c r="AA21" i="5"/>
  <c r="BI21" i="5"/>
  <c r="U21" i="5"/>
  <c r="CY7" i="2"/>
  <c r="K100" i="5"/>
  <c r="S100" i="5"/>
  <c r="W100" i="5"/>
  <c r="M100" i="5"/>
  <c r="AC100" i="5"/>
  <c r="BI100" i="5"/>
  <c r="BO7" i="2"/>
  <c r="O64" i="5"/>
  <c r="E64" i="5"/>
  <c r="BM64" i="5"/>
  <c r="K64" i="5"/>
  <c r="AG64" i="5"/>
  <c r="BQ7" i="2"/>
  <c r="M66" i="5"/>
  <c r="G66" i="5"/>
  <c r="K66" i="5"/>
  <c r="AE66" i="5"/>
  <c r="W66" i="5"/>
  <c r="Y66" i="5"/>
  <c r="AM7" i="2"/>
  <c r="E36" i="5"/>
  <c r="O36" i="5"/>
  <c r="Q36" i="5"/>
  <c r="AC36" i="5"/>
  <c r="BM36" i="5"/>
  <c r="AX7" i="2"/>
  <c r="M47" i="5"/>
  <c r="S47" i="5"/>
  <c r="AE47" i="5"/>
  <c r="Y47" i="5"/>
  <c r="BK47" i="5"/>
  <c r="AG47" i="5"/>
  <c r="BM47" i="5"/>
  <c r="K7" i="2"/>
  <c r="BM8" i="5"/>
  <c r="R7" i="2"/>
  <c r="E15" i="5"/>
  <c r="AC15" i="5"/>
  <c r="U15" i="5"/>
  <c r="G15" i="5"/>
  <c r="AG15" i="5"/>
  <c r="BK15" i="5"/>
  <c r="M15" i="5"/>
  <c r="AA15" i="5"/>
  <c r="BM15" i="5"/>
  <c r="AS7" i="2"/>
  <c r="M42" i="5"/>
  <c r="Y42" i="5"/>
  <c r="K42" i="5"/>
  <c r="BM42" i="5"/>
  <c r="W42" i="5"/>
  <c r="AV7" i="2"/>
  <c r="K45" i="5"/>
  <c r="E45" i="5"/>
  <c r="AA45" i="5"/>
  <c r="M45" i="5"/>
  <c r="G45" i="5"/>
  <c r="BI45" i="5"/>
  <c r="BM45" i="5"/>
  <c r="BK45" i="5"/>
  <c r="CO7" i="2"/>
  <c r="M90" i="5"/>
  <c r="G90" i="5"/>
  <c r="K90" i="5"/>
  <c r="AC90" i="5"/>
  <c r="S90" i="5"/>
  <c r="AE90" i="5"/>
  <c r="BK90" i="5"/>
  <c r="BM90" i="5"/>
  <c r="CK7" i="2"/>
  <c r="M86" i="5"/>
  <c r="I86" i="5"/>
  <c r="BI86" i="5"/>
  <c r="BM86" i="5"/>
  <c r="N7" i="2"/>
  <c r="S11" i="5"/>
  <c r="Q11" i="5"/>
  <c r="E11" i="5"/>
  <c r="BM11" i="5"/>
  <c r="Q7" i="2"/>
  <c r="AG14" i="5"/>
  <c r="AC14" i="5"/>
  <c r="O14" i="5"/>
  <c r="BK14" i="5"/>
  <c r="Y14" i="5"/>
  <c r="BM14" i="5"/>
  <c r="CC7" i="2"/>
  <c r="M78" i="5"/>
  <c r="K78" i="5"/>
  <c r="O78" i="5"/>
  <c r="Q78" i="5"/>
  <c r="AE78" i="5"/>
  <c r="BK78" i="5"/>
  <c r="BM78" i="5"/>
  <c r="BY7" i="2"/>
  <c r="G74" i="5"/>
  <c r="M74" i="5"/>
  <c r="O74" i="5"/>
  <c r="AA74" i="5"/>
  <c r="W74" i="5"/>
  <c r="Y74" i="5"/>
  <c r="BI74" i="5"/>
  <c r="BK74" i="5"/>
  <c r="BM74" i="5"/>
  <c r="BM103" i="5"/>
  <c r="DA7" i="2"/>
  <c r="AC102" i="5"/>
  <c r="G102" i="5"/>
  <c r="AG102" i="5"/>
  <c r="H7" i="2"/>
  <c r="E5" i="10" s="1"/>
  <c r="I7" i="2"/>
  <c r="G7" i="2"/>
  <c r="BM3" i="5" s="1"/>
  <c r="CI33" i="2"/>
  <c r="C84" i="5"/>
  <c r="CX33" i="2"/>
  <c r="C99" i="5"/>
  <c r="CS33" i="2"/>
  <c r="C94" i="5"/>
  <c r="CU33" i="2"/>
  <c r="C96" i="5"/>
  <c r="DC33" i="2"/>
  <c r="CF33" i="2"/>
  <c r="C81" i="5"/>
  <c r="CW33" i="2"/>
  <c r="C98" i="5"/>
  <c r="CR33" i="2"/>
  <c r="C93" i="5"/>
  <c r="CE33" i="2"/>
  <c r="C80" i="5"/>
  <c r="CV33" i="2"/>
  <c r="C97" i="5"/>
  <c r="CH33" i="2"/>
  <c r="C83" i="5"/>
  <c r="CG33" i="2"/>
  <c r="C82" i="5"/>
  <c r="CQ33" i="2"/>
  <c r="C92" i="5"/>
  <c r="BZ33" i="2"/>
  <c r="C75" i="5"/>
  <c r="BX33" i="2"/>
  <c r="C73" i="5"/>
  <c r="CT33" i="2"/>
  <c r="C95" i="5"/>
  <c r="CP33" i="2"/>
  <c r="C91" i="5"/>
  <c r="CD33" i="2"/>
  <c r="C79" i="5"/>
  <c r="CL33" i="2"/>
  <c r="C87" i="5"/>
  <c r="CJ33" i="2"/>
  <c r="C85" i="5"/>
  <c r="BW33" i="2"/>
  <c r="C72" i="5"/>
  <c r="C50" i="5"/>
  <c r="K44" i="5"/>
  <c r="AA44" i="5"/>
  <c r="BF33" i="2"/>
  <c r="C55" i="5"/>
  <c r="AA13" i="5"/>
  <c r="BL33" i="2"/>
  <c r="C61" i="5"/>
  <c r="BN33" i="2"/>
  <c r="C63" i="5"/>
  <c r="Q39" i="5"/>
  <c r="C56" i="5"/>
  <c r="AC35" i="5"/>
  <c r="C48" i="5"/>
  <c r="BU33" i="2"/>
  <c r="C70" i="5"/>
  <c r="BR33" i="2"/>
  <c r="C67" i="5"/>
  <c r="BT33" i="2"/>
  <c r="C69" i="5"/>
  <c r="Y33" i="2"/>
  <c r="C22" i="5"/>
  <c r="BV33" i="2"/>
  <c r="C71" i="5"/>
  <c r="BJ33" i="2"/>
  <c r="C59" i="5"/>
  <c r="G16" i="5"/>
  <c r="Q17" i="5"/>
  <c r="U18" i="5"/>
  <c r="AC18" i="5"/>
  <c r="AA18" i="5"/>
  <c r="BS33" i="2"/>
  <c r="C68" i="5"/>
  <c r="BH33" i="2"/>
  <c r="C57" i="5"/>
  <c r="BK33" i="2"/>
  <c r="C60" i="5"/>
  <c r="BD33" i="2"/>
  <c r="C53" i="5"/>
  <c r="BI33" i="2"/>
  <c r="C58" i="5"/>
  <c r="BK26" i="5" l="1"/>
  <c r="BK89" i="5"/>
  <c r="BK33" i="5"/>
  <c r="BI47" i="5"/>
  <c r="BI32" i="5"/>
  <c r="BK49" i="5"/>
  <c r="BI56" i="5"/>
  <c r="BK29" i="5"/>
  <c r="BK19" i="5"/>
  <c r="BK42" i="5"/>
  <c r="BK44" i="5"/>
  <c r="BK17" i="5"/>
  <c r="BI48" i="5"/>
  <c r="BI15" i="5"/>
  <c r="BI30" i="5"/>
  <c r="BI31" i="5"/>
  <c r="BI29" i="5"/>
  <c r="BK43" i="5"/>
  <c r="BI8" i="5"/>
  <c r="BI103" i="5"/>
  <c r="AS103" i="5"/>
  <c r="BI102" i="5"/>
  <c r="AS102" i="5"/>
  <c r="BK102" i="5"/>
  <c r="BK101" i="5"/>
  <c r="AQ101" i="5"/>
  <c r="BI101" i="5"/>
  <c r="AS101" i="5"/>
  <c r="BK100" i="5"/>
  <c r="AQ100" i="5"/>
  <c r="BI90" i="5"/>
  <c r="BI89" i="5"/>
  <c r="AS89" i="5"/>
  <c r="BI88" i="5"/>
  <c r="BK86" i="5"/>
  <c r="AQ86" i="5"/>
  <c r="BI78" i="5"/>
  <c r="AS78" i="5"/>
  <c r="BI77" i="5"/>
  <c r="AS77" i="5"/>
  <c r="BI76" i="5"/>
  <c r="AS76" i="5"/>
  <c r="BK66" i="5"/>
  <c r="AQ66" i="5"/>
  <c r="BI66" i="5"/>
  <c r="AS66" i="5"/>
  <c r="BI65" i="5"/>
  <c r="AS65" i="5"/>
  <c r="BK65" i="5"/>
  <c r="AQ65" i="5"/>
  <c r="BK64" i="5"/>
  <c r="AQ64" i="5"/>
  <c r="BI64" i="5"/>
  <c r="AS64" i="5"/>
  <c r="BI62" i="5"/>
  <c r="AS62" i="5"/>
  <c r="BK56" i="5"/>
  <c r="AQ56" i="5"/>
  <c r="BI54" i="5"/>
  <c r="AS54" i="5"/>
  <c r="BK54" i="5"/>
  <c r="AQ54" i="5"/>
  <c r="BI52" i="5"/>
  <c r="AS52" i="5"/>
  <c r="BK52" i="5"/>
  <c r="AQ52" i="5"/>
  <c r="BI51" i="5"/>
  <c r="AS51" i="5"/>
  <c r="BK51" i="5"/>
  <c r="AQ51" i="5"/>
  <c r="BI49" i="5"/>
  <c r="AS49" i="5"/>
  <c r="BK46" i="5"/>
  <c r="AQ46" i="5"/>
  <c r="BI43" i="5"/>
  <c r="BI42" i="5"/>
  <c r="AS42" i="5"/>
  <c r="BK41" i="5"/>
  <c r="AQ41" i="5"/>
  <c r="BI41" i="5"/>
  <c r="AS41" i="5"/>
  <c r="BK40" i="5"/>
  <c r="AQ40" i="5"/>
  <c r="BI40" i="5"/>
  <c r="AS40" i="5"/>
  <c r="BK39" i="5"/>
  <c r="AQ39" i="5"/>
  <c r="BI39" i="5"/>
  <c r="AS39" i="5"/>
  <c r="BI38" i="5"/>
  <c r="AS38" i="5"/>
  <c r="BK38" i="5"/>
  <c r="AQ38" i="5"/>
  <c r="BK37" i="5"/>
  <c r="AQ37" i="5"/>
  <c r="BK36" i="5"/>
  <c r="AQ36" i="5"/>
  <c r="BI36" i="5"/>
  <c r="AS36" i="5"/>
  <c r="BI35" i="5"/>
  <c r="AS35" i="5"/>
  <c r="BK35" i="5"/>
  <c r="AQ35" i="5"/>
  <c r="BK34" i="5"/>
  <c r="AQ34" i="5"/>
  <c r="BI34" i="5"/>
  <c r="AS34" i="5"/>
  <c r="BI28" i="5"/>
  <c r="AS28" i="5"/>
  <c r="BK27" i="5"/>
  <c r="AQ27" i="5"/>
  <c r="BI27" i="5"/>
  <c r="AS27" i="5"/>
  <c r="BI26" i="5"/>
  <c r="BK25" i="5"/>
  <c r="AQ25" i="5"/>
  <c r="BI25" i="5"/>
  <c r="BK24" i="5"/>
  <c r="AQ24" i="5"/>
  <c r="BK23" i="5"/>
  <c r="AQ23" i="5"/>
  <c r="BI23" i="5"/>
  <c r="AS23" i="5"/>
  <c r="BK21" i="5"/>
  <c r="BK20" i="5"/>
  <c r="AQ20" i="5"/>
  <c r="BI19" i="5"/>
  <c r="BI18" i="5"/>
  <c r="AS18" i="5"/>
  <c r="BK18" i="5"/>
  <c r="AQ18" i="5"/>
  <c r="BK16" i="5"/>
  <c r="AQ16" i="5"/>
  <c r="BI14" i="5"/>
  <c r="AS14" i="5"/>
  <c r="BK12" i="5"/>
  <c r="AQ12" i="5"/>
  <c r="BI12" i="5"/>
  <c r="AS12" i="5"/>
  <c r="BK11" i="5"/>
  <c r="AQ11" i="5"/>
  <c r="BI11" i="5"/>
  <c r="AS11" i="5"/>
  <c r="BI10" i="5"/>
  <c r="AS10" i="5"/>
  <c r="BK10" i="5"/>
  <c r="BK9" i="5"/>
  <c r="AQ9" i="5"/>
  <c r="BI9" i="5"/>
  <c r="AS9" i="5"/>
  <c r="BK8" i="5"/>
  <c r="AQ8" i="5"/>
  <c r="BK7" i="5"/>
  <c r="AQ7" i="5"/>
  <c r="BI7" i="5"/>
  <c r="F26" i="8"/>
  <c r="G26" i="8"/>
  <c r="G29" i="8"/>
  <c r="F29" i="8"/>
  <c r="G31" i="8"/>
  <c r="F31" i="8"/>
  <c r="G27" i="8"/>
  <c r="F27" i="8"/>
  <c r="F30" i="8"/>
  <c r="G30" i="8"/>
  <c r="G33" i="8"/>
  <c r="F33" i="8"/>
  <c r="G28" i="8"/>
  <c r="F28" i="8"/>
  <c r="G32" i="8"/>
  <c r="F32" i="8"/>
  <c r="F13" i="8"/>
  <c r="G13" i="8"/>
  <c r="F11" i="8"/>
  <c r="G10" i="8"/>
  <c r="F10" i="8"/>
  <c r="DD30" i="2"/>
  <c r="F30" i="2" s="1"/>
  <c r="DD31" i="2"/>
  <c r="F31" i="2" s="1"/>
  <c r="DD24" i="2"/>
  <c r="F24" i="2" s="1"/>
  <c r="DD23" i="2"/>
  <c r="F23" i="2" s="1"/>
  <c r="DD25" i="2"/>
  <c r="F25" i="2" s="1"/>
  <c r="DD29" i="2"/>
  <c r="F29" i="2" s="1"/>
  <c r="DD28" i="2"/>
  <c r="F28" i="2" s="1"/>
  <c r="DD22" i="2"/>
  <c r="F22" i="2" s="1"/>
  <c r="DD27" i="2"/>
  <c r="F27" i="2" s="1"/>
  <c r="DD26" i="2"/>
  <c r="F26" i="2" s="1"/>
  <c r="BO33" i="2"/>
  <c r="BQ33" i="2"/>
  <c r="CZ33" i="2"/>
  <c r="BM33" i="2"/>
  <c r="O33" i="2"/>
  <c r="BG33" i="2"/>
  <c r="CM33" i="2"/>
  <c r="BP33" i="2"/>
  <c r="AX33" i="2"/>
  <c r="CN33" i="2"/>
  <c r="BY33" i="2"/>
  <c r="AY33" i="2"/>
  <c r="DA33" i="2"/>
  <c r="CB33" i="2"/>
  <c r="BB33" i="2"/>
  <c r="BC33" i="2"/>
  <c r="DB33" i="2"/>
  <c r="BM102" i="5"/>
  <c r="CA33" i="2"/>
  <c r="CO33" i="2"/>
  <c r="CC33" i="2"/>
  <c r="CK33" i="2"/>
  <c r="C74" i="5"/>
  <c r="BE33" i="2"/>
  <c r="CY33" i="2"/>
  <c r="DD11" i="2"/>
  <c r="F11" i="2" s="1"/>
  <c r="Q33" i="2"/>
  <c r="C14" i="5"/>
  <c r="AR33" i="2"/>
  <c r="C41" i="5"/>
  <c r="H33" i="2"/>
  <c r="DD8" i="2"/>
  <c r="AU33" i="2"/>
  <c r="AT33" i="2"/>
  <c r="C43" i="5"/>
  <c r="DE33" i="2"/>
  <c r="DD18" i="2"/>
  <c r="F18" i="2" s="1"/>
  <c r="W4" i="5"/>
  <c r="AC4" i="5"/>
  <c r="DD21" i="2"/>
  <c r="F21" i="2" s="1"/>
  <c r="AG33" i="2"/>
  <c r="C30" i="5"/>
  <c r="AO33" i="2"/>
  <c r="C38" i="5"/>
  <c r="AJ33" i="2"/>
  <c r="C33" i="5"/>
  <c r="N33" i="2"/>
  <c r="C11" i="5"/>
  <c r="Q4" i="5"/>
  <c r="DD15" i="2"/>
  <c r="F15" i="2" s="1"/>
  <c r="DD9" i="2"/>
  <c r="F9" i="2" s="1"/>
  <c r="E5" i="5"/>
  <c r="G11" i="8" s="1"/>
  <c r="AZ33" i="2"/>
  <c r="C49" i="5"/>
  <c r="M33" i="2"/>
  <c r="C10" i="5"/>
  <c r="G33" i="2"/>
  <c r="G4" i="5"/>
  <c r="DD10" i="2"/>
  <c r="F10" i="2" s="1"/>
  <c r="I28" i="5"/>
  <c r="AV33" i="2"/>
  <c r="C45" i="5"/>
  <c r="AG4" i="5"/>
  <c r="AP33" i="2"/>
  <c r="C39" i="5"/>
  <c r="W33" i="2"/>
  <c r="C20" i="5"/>
  <c r="AI33" i="2"/>
  <c r="C32" i="5"/>
  <c r="DD17" i="2"/>
  <c r="F17" i="2" s="1"/>
  <c r="U4" i="5"/>
  <c r="AB33" i="2"/>
  <c r="C25" i="5"/>
  <c r="AQ33" i="2"/>
  <c r="C40" i="5"/>
  <c r="V33" i="2"/>
  <c r="C19" i="5"/>
  <c r="AS33" i="2"/>
  <c r="C42" i="5"/>
  <c r="DD13" i="2"/>
  <c r="F13" i="2" s="1"/>
  <c r="M4" i="5"/>
  <c r="AD33" i="2"/>
  <c r="C27" i="5"/>
  <c r="AL33" i="2"/>
  <c r="C35" i="5"/>
  <c r="DD12" i="2"/>
  <c r="F12" i="2" s="1"/>
  <c r="K4" i="5"/>
  <c r="AH33" i="2"/>
  <c r="C31" i="5"/>
  <c r="AA33" i="2"/>
  <c r="C24" i="5"/>
  <c r="BI4" i="5"/>
  <c r="AM33" i="2"/>
  <c r="C36" i="5"/>
  <c r="U33" i="2"/>
  <c r="C18" i="5"/>
  <c r="AA4" i="5"/>
  <c r="DD20" i="2"/>
  <c r="F20" i="2" s="1"/>
  <c r="AE4" i="5"/>
  <c r="Z33" i="2"/>
  <c r="C23" i="5"/>
  <c r="T33" i="2"/>
  <c r="C17" i="5"/>
  <c r="BI3" i="5"/>
  <c r="F5" i="3"/>
  <c r="BK3" i="5"/>
  <c r="K3" i="5"/>
  <c r="M3" i="5"/>
  <c r="Y3" i="5"/>
  <c r="AK3" i="5"/>
  <c r="AW3" i="5"/>
  <c r="O3" i="5"/>
  <c r="AA3" i="5"/>
  <c r="AM3" i="5"/>
  <c r="AY3" i="5"/>
  <c r="Q3" i="5"/>
  <c r="AC3" i="5"/>
  <c r="AO3" i="5"/>
  <c r="BA3" i="5"/>
  <c r="G3" i="5"/>
  <c r="S3" i="5"/>
  <c r="E3" i="5"/>
  <c r="AE3" i="5"/>
  <c r="AQ3" i="5"/>
  <c r="BC3" i="5"/>
  <c r="I3" i="5"/>
  <c r="AI3" i="5"/>
  <c r="BE3" i="5"/>
  <c r="U3" i="5"/>
  <c r="W3" i="5"/>
  <c r="BG3" i="5"/>
  <c r="AS3" i="5"/>
  <c r="AU3" i="5"/>
  <c r="C3" i="5"/>
  <c r="AG3" i="5"/>
  <c r="DD16" i="2"/>
  <c r="F16" i="2" s="1"/>
  <c r="S4" i="5"/>
  <c r="AN33" i="2"/>
  <c r="C37" i="5"/>
  <c r="S33" i="2"/>
  <c r="C16" i="5"/>
  <c r="AK33" i="2"/>
  <c r="C34" i="5"/>
  <c r="AC33" i="2"/>
  <c r="C26" i="5"/>
  <c r="P33" i="2"/>
  <c r="C13" i="5"/>
  <c r="AF33" i="2"/>
  <c r="C29" i="5"/>
  <c r="BK4" i="5"/>
  <c r="R33" i="2"/>
  <c r="C15" i="5"/>
  <c r="X33" i="2"/>
  <c r="C21" i="5"/>
  <c r="K33" i="2"/>
  <c r="C8" i="5"/>
  <c r="AW33" i="2"/>
  <c r="C46" i="5"/>
  <c r="I33" i="2"/>
  <c r="AE33" i="2"/>
  <c r="C28" i="5"/>
  <c r="Y4" i="5"/>
  <c r="DD19" i="2"/>
  <c r="F19" i="2" s="1"/>
  <c r="DD14" i="2"/>
  <c r="F14" i="2" s="1"/>
  <c r="O4" i="5"/>
  <c r="L33" i="2"/>
  <c r="C9" i="5"/>
  <c r="J33" i="2"/>
  <c r="C7" i="5"/>
  <c r="F25" i="8" l="1"/>
  <c r="G25" i="8"/>
  <c r="G24" i="8"/>
  <c r="F24" i="8"/>
  <c r="G23" i="8"/>
  <c r="F23" i="8"/>
  <c r="G22" i="8"/>
  <c r="F22" i="8"/>
  <c r="G21" i="8"/>
  <c r="F21" i="8"/>
  <c r="G20" i="8"/>
  <c r="F20" i="8"/>
  <c r="G19" i="8"/>
  <c r="F19" i="8"/>
  <c r="G18" i="8"/>
  <c r="F18" i="8"/>
  <c r="F17" i="8"/>
  <c r="G17" i="8"/>
  <c r="F16" i="8"/>
  <c r="G16" i="8"/>
  <c r="G15" i="8"/>
  <c r="F15" i="8"/>
  <c r="F14" i="8"/>
  <c r="G14" i="8"/>
  <c r="G12" i="8"/>
  <c r="F12" i="8"/>
  <c r="E9" i="10"/>
  <c r="DD33" i="2"/>
  <c r="F8" i="2"/>
  <c r="E6" i="10"/>
  <c r="E20" i="10"/>
  <c r="E18" i="10"/>
  <c r="E21" i="10"/>
  <c r="E19" i="10"/>
  <c r="E25" i="10"/>
  <c r="E12" i="10"/>
  <c r="E10" i="10"/>
  <c r="E7" i="10"/>
  <c r="E17" i="10"/>
  <c r="GD5" i="3"/>
  <c r="GP5" i="3"/>
  <c r="DF5" i="3"/>
  <c r="EF5" i="3"/>
  <c r="EX5" i="3"/>
  <c r="BV5" i="3"/>
  <c r="DL5" i="3"/>
  <c r="EH5" i="3"/>
  <c r="BX5" i="3"/>
  <c r="GT5" i="3"/>
  <c r="CP5" i="3"/>
  <c r="DN5" i="3"/>
  <c r="BZ5" i="3"/>
  <c r="P5" i="3"/>
  <c r="AH5" i="3"/>
  <c r="GB5" i="3"/>
  <c r="FP5" i="3"/>
  <c r="CR5" i="3"/>
  <c r="EL5" i="3"/>
  <c r="FH5" i="3"/>
  <c r="DR5" i="3"/>
  <c r="CB5" i="3"/>
  <c r="T5" i="3"/>
  <c r="AJ5" i="3"/>
  <c r="AZ5" i="3"/>
  <c r="BR5" i="3"/>
  <c r="GF5" i="3"/>
  <c r="FT5" i="3"/>
  <c r="CT5" i="3"/>
  <c r="EP5" i="3"/>
  <c r="FJ5" i="3"/>
  <c r="CD5" i="3"/>
  <c r="FV5" i="3"/>
  <c r="DT5" i="3"/>
  <c r="FL5" i="3"/>
  <c r="GH5" i="3"/>
  <c r="CX5" i="3"/>
  <c r="DV5" i="3"/>
  <c r="CF5" i="3"/>
  <c r="X5" i="3"/>
  <c r="AN5" i="3"/>
  <c r="BD5" i="3"/>
  <c r="J5" i="3"/>
  <c r="FZ5" i="3"/>
  <c r="ET5" i="3"/>
  <c r="FN5" i="3"/>
  <c r="CH5" i="3"/>
  <c r="CL5" i="3"/>
  <c r="BN5" i="3"/>
  <c r="DH5" i="3"/>
  <c r="Z5" i="3"/>
  <c r="AT5" i="3"/>
  <c r="GL5" i="3"/>
  <c r="DB5" i="3"/>
  <c r="AD5" i="3"/>
  <c r="AX5" i="3"/>
  <c r="BJ5" i="3"/>
  <c r="BH5" i="3"/>
  <c r="EV5" i="3"/>
  <c r="CJ5" i="3"/>
  <c r="EZ5" i="3"/>
  <c r="AP5" i="3"/>
  <c r="FD5" i="3"/>
  <c r="N5" i="3"/>
  <c r="H5" i="3"/>
  <c r="DZ5" i="3"/>
  <c r="AR5" i="3"/>
  <c r="AF5" i="3"/>
  <c r="DX5" i="3"/>
  <c r="ED5" i="3"/>
  <c r="R5" i="3"/>
  <c r="DD5" i="3"/>
  <c r="GV5" i="3"/>
  <c r="ER5" i="3"/>
  <c r="CN5" i="3"/>
  <c r="AV5" i="3"/>
  <c r="DJ5" i="3"/>
  <c r="DP5" i="3"/>
  <c r="EB5" i="3"/>
  <c r="FR5" i="3"/>
  <c r="V5" i="3"/>
  <c r="GJ5" i="3"/>
  <c r="FX5" i="3"/>
  <c r="BL5" i="3"/>
  <c r="CV5" i="3"/>
  <c r="GN5" i="3"/>
  <c r="AL5" i="3"/>
  <c r="GR5" i="3"/>
  <c r="BB5" i="3"/>
  <c r="BP5" i="3"/>
  <c r="L5" i="3"/>
  <c r="BT5" i="3"/>
  <c r="AB5" i="3"/>
  <c r="FB5" i="3"/>
  <c r="FF5" i="3"/>
  <c r="EJ5" i="3"/>
  <c r="BF5" i="3"/>
  <c r="EN5" i="3"/>
  <c r="CZ5" i="3"/>
  <c r="E13" i="10"/>
  <c r="E16" i="10"/>
  <c r="E22" i="10"/>
  <c r="E26" i="10"/>
  <c r="E23" i="10"/>
  <c r="E15" i="10"/>
  <c r="E8" i="10"/>
  <c r="E24" i="10"/>
  <c r="E14" i="10"/>
  <c r="E11" i="10"/>
  <c r="A2" i="10"/>
  <c r="G4" i="2"/>
</calcChain>
</file>

<file path=xl/sharedStrings.xml><?xml version="1.0" encoding="utf-8"?>
<sst xmlns="http://schemas.openxmlformats.org/spreadsheetml/2006/main" count="9721" uniqueCount="4807">
  <si>
    <t>Numéro d'ordre</t>
  </si>
  <si>
    <t>¬</t>
  </si>
  <si>
    <t>Domaines d'apprentissage</t>
  </si>
  <si>
    <t>Synthèse des acquis scolaires en fin d'école maternelle</t>
  </si>
  <si>
    <t>Attendus de fin de cycle 1</t>
  </si>
  <si>
    <t>Observables</t>
  </si>
  <si>
    <t xml:space="preserve">Mobiliser le langage dans toutes ses dimensions : l'oral </t>
  </si>
  <si>
    <t>Langage oral: Communication, expression</t>
  </si>
  <si>
    <t>Communiquer avec les adultes et avec les autres enfants par le langage en se faisant comprendre</t>
  </si>
  <si>
    <t>1.1 Communication</t>
  </si>
  <si>
    <t>1.2 Prononciation</t>
  </si>
  <si>
    <t>1.3 Syntaxe</t>
  </si>
  <si>
    <t>Compréhension d'un message oral ou d'un texte lu par l'adulte</t>
  </si>
  <si>
    <t>Comprendre des textes écrits sans autre aide que le langage entendu</t>
  </si>
  <si>
    <t>Mobiliser le langage dans toutes ses dimensions : l'écrit</t>
  </si>
  <si>
    <t xml:space="preserve">Manipuler des syllabes.
- Discriminer des sons 
</t>
  </si>
  <si>
    <t>3.2 Rimes</t>
  </si>
  <si>
    <t>3.3 Suppression syllabique</t>
  </si>
  <si>
    <t>Manifester de la curiosité par  rapport à l'écrit</t>
  </si>
  <si>
    <t xml:space="preserve">Reconnaître les lettres de l’alphabet  </t>
  </si>
  <si>
    <t>Écrire seul un mot en utilisant des lettres</t>
  </si>
  <si>
    <t>4.3 Essais d’écriture</t>
  </si>
  <si>
    <t>Écrire un mot en cursive avec un modèle</t>
  </si>
  <si>
    <t>Utilisation des nombres</t>
  </si>
  <si>
    <t>Quantifier des collections jusqu’à dix au moins</t>
  </si>
  <si>
    <t>Évaluer et comparer des collections d’objets avec des procédures numériques ou non numériques.</t>
  </si>
  <si>
    <t>Première compréhension du nombre</t>
  </si>
  <si>
    <t>Réaliser une collection dont le cardinal est donné</t>
  </si>
  <si>
    <t>Petits problèmes de composition et de décomposition de nombre</t>
  </si>
  <si>
    <t>Parler des nombres à l'aide de leur décomposition</t>
  </si>
  <si>
    <t>A</t>
  </si>
  <si>
    <t>✔</t>
  </si>
  <si>
    <t>Médecine scolaire</t>
  </si>
  <si>
    <t>Se repérer dans le temps et l’espace</t>
  </si>
  <si>
    <t>Repérage dans le temps</t>
  </si>
  <si>
    <t xml:space="preserve">Situer des événements vécus les uns par rapport aux autres... </t>
  </si>
  <si>
    <t>6.1 Temps : réception (chronologie d'une histoire)</t>
  </si>
  <si>
    <t>Utilisation de mots de liaison</t>
  </si>
  <si>
    <t>Utiliser des marqueurs temporels adaptés…</t>
  </si>
  <si>
    <t>6.2 Temps : production (utilisation des connecteurs temporels)</t>
  </si>
  <si>
    <t>Repérage dans l’espace</t>
  </si>
  <si>
    <t>Situer des objets par rapport à soi, entre eux, par rapport à des objets repères.</t>
  </si>
  <si>
    <t>7.1 Espace en réception (compréhension du vocabulaire spatial)</t>
  </si>
  <si>
    <t>Utilisation des termes de position</t>
  </si>
  <si>
    <t>Utiliser des marqueurs spatiaux adaptés dans des récits, descriptions ou explications.</t>
  </si>
  <si>
    <t>7.2 Espace en production (utilisation du vocabulaire spatial)</t>
  </si>
  <si>
    <t>Agir, s'exprimer, comprendre à travers l'activité physique</t>
  </si>
  <si>
    <t>Engagement, aisance et inventivité dans les actions ou déplacements</t>
  </si>
  <si>
    <t>Se déplacer avec aisance dans des environnements variés, naturels ou aménagés.</t>
  </si>
  <si>
    <t xml:space="preserve">8.1 Habiletés motrices fondamentales </t>
  </si>
  <si>
    <t>8.2 Coordinations</t>
  </si>
  <si>
    <t>Apprendre ensemble et vivre ensemble</t>
  </si>
  <si>
    <t>Maintien de l’attention, persévérance dans une activité</t>
  </si>
  <si>
    <t>Prise en compte de consignes collectives</t>
  </si>
  <si>
    <t>Participation aux activités, initiatives, coopération</t>
  </si>
  <si>
    <t>Prise en compte des règles de la vie commune</t>
  </si>
  <si>
    <t>Découverte de l'écrit.   
 Relations entre l'oral et l'écrit Geste graphique Ecriture</t>
  </si>
  <si>
    <t xml:space="preserve">Reconnaitre les lettres de l’alphabet  </t>
  </si>
  <si>
    <t>Pour une entrée sécurisée en CP —  bilan intermédiaire des acquis scolaires et identification des besoins des élèves</t>
  </si>
  <si>
    <t>3.1 Comptage syllabique</t>
  </si>
  <si>
    <t>4.5 Tenue du crayon</t>
  </si>
  <si>
    <t>5.1 Dénombrer une quantité</t>
  </si>
  <si>
    <t>4.2 Reconnaitre les lettres de l’alphabet</t>
  </si>
  <si>
    <t>4.1 Connaitre les concepts de l’écrit</t>
  </si>
  <si>
    <t>4.1 Connaître les concepts de l’écrit</t>
  </si>
  <si>
    <t>4.2 Reconnaître les lettres de l’alphabet</t>
  </si>
  <si>
    <t>moyenne code 1</t>
  </si>
  <si>
    <t>moyenne code 2</t>
  </si>
  <si>
    <t>moyenne</t>
  </si>
  <si>
    <t>Nom de l'élève</t>
  </si>
  <si>
    <t>Utiliser le nombre pour désigner un rang, une position</t>
  </si>
  <si>
    <t>5.3 Exprimer la position d'un objet sur un rang</t>
  </si>
  <si>
    <t>5.4 Réaliser une collection</t>
  </si>
  <si>
    <t>5.5 Résoudre un problème : décomposer le nombre 5</t>
  </si>
  <si>
    <t>5.3 Exprimer la position d'un objetsur un rang</t>
  </si>
  <si>
    <t>5.2 .1 Comparer des quantités 1</t>
  </si>
  <si>
    <t>5.2 .2 Comparer des quantités 2</t>
  </si>
  <si>
    <t>Nombre d'élèves</t>
  </si>
  <si>
    <t>Nombre d'enfants REP/REP+</t>
  </si>
  <si>
    <t>Nombre d'enfants 4 ans de scolarité</t>
  </si>
  <si>
    <t>Nombre d'enfants REP</t>
  </si>
  <si>
    <t>Nombre d'enfants REP+</t>
  </si>
  <si>
    <t>Nombre d'enfants 3 ans de scolarité</t>
  </si>
  <si>
    <t>M</t>
  </si>
  <si>
    <t>F</t>
  </si>
  <si>
    <t>Date de fin de passation</t>
  </si>
  <si>
    <r>
      <t xml:space="preserve">Le tableau doit être rempli en renseignant </t>
    </r>
    <r>
      <rPr>
        <b/>
        <sz val="12"/>
        <color indexed="8"/>
        <rFont val="Calibri"/>
        <family val="2"/>
        <scheme val="minor"/>
      </rPr>
      <t>pour chaque élève</t>
    </r>
    <r>
      <rPr>
        <sz val="12"/>
        <color indexed="8"/>
        <rFont val="Calibri"/>
        <family val="2"/>
        <scheme val="minor"/>
      </rPr>
      <t xml:space="preserve"> uniquement la colonne code1 (</t>
    </r>
    <r>
      <rPr>
        <b/>
        <sz val="12"/>
        <color indexed="8"/>
        <rFont val="Calibri"/>
        <family val="2"/>
        <scheme val="minor"/>
      </rPr>
      <t>la colonne code2 se remplit automatiquement</t>
    </r>
    <r>
      <rPr>
        <sz val="12"/>
        <color indexed="8"/>
        <rFont val="Calibri"/>
        <family val="2"/>
        <scheme val="minor"/>
      </rPr>
      <t xml:space="preserve">)                                                                                                                                                                                                                            Réussite :  Code1=1                                                                                                                                                                                                                                                                                  Echec : Code1=0
</t>
    </r>
  </si>
  <si>
    <t>Date de Naissance (xx/xx/xxxx)</t>
  </si>
  <si>
    <t xml:space="preserve">Ecole : </t>
  </si>
  <si>
    <t>Résultats</t>
  </si>
  <si>
    <t>Grille récapitulative "pour une entrée sécurisée au CP"</t>
  </si>
  <si>
    <t>Point d'étape pour la synthèse des acquis scolaires en fin d'école maternelle</t>
  </si>
  <si>
    <t xml:space="preserve">Mobiliser le langage
dans toutes ses dimensions : l'oral </t>
  </si>
  <si>
    <t>Mobiliser le langage
dans toutes ses dimensions : l'écrit</t>
  </si>
  <si>
    <t>Ecole :</t>
  </si>
  <si>
    <t>Ville :</t>
  </si>
  <si>
    <t xml:space="preserve">Ville : </t>
  </si>
  <si>
    <t>Résultats de la classe</t>
  </si>
  <si>
    <t>4.4 Écriture du mot "lune"</t>
  </si>
  <si>
    <t>4.4 Ecriture du mot "lune"</t>
  </si>
  <si>
    <t>Acquérir les premiers outils mathématiques</t>
  </si>
  <si>
    <t>2.1 Compréhension de consignes</t>
  </si>
  <si>
    <t>2.2 Compréhension explicite (identif. personnages)</t>
  </si>
  <si>
    <t>2.3 Compréhension implicite (liens entre les informations)</t>
  </si>
  <si>
    <t>2.4 Interprétation</t>
  </si>
  <si>
    <t>2.2 Compréhension explicite (identification des personnages)</t>
  </si>
  <si>
    <t>2.4  Interprétation</t>
  </si>
  <si>
    <t>2.2 Compréhension explicite (identification personnages)</t>
  </si>
  <si>
    <t>Prénom de l'élève</t>
  </si>
  <si>
    <t>REP</t>
  </si>
  <si>
    <t>REP+</t>
  </si>
  <si>
    <t>Classe</t>
  </si>
  <si>
    <t>Taux de réussite de l'élève</t>
  </si>
  <si>
    <r>
      <t xml:space="preserve">Cochez lorsque les résultats de l'élève nécessitent une vigilance : </t>
    </r>
    <r>
      <rPr>
        <b/>
        <sz val="12"/>
        <rFont val="Times New Roman"/>
        <family val="1"/>
      </rPr>
      <t>suivi médecine scolaire et/ou RASED</t>
    </r>
  </si>
  <si>
    <t>Résultats école</t>
  </si>
  <si>
    <t>Pourcentage de réussite</t>
  </si>
  <si>
    <t>Commentaires</t>
  </si>
  <si>
    <t>Oui</t>
  </si>
  <si>
    <t>Non</t>
  </si>
  <si>
    <t>Sexe
(M ou F)</t>
  </si>
  <si>
    <r>
      <t xml:space="preserve">Attention : Au démarrage, pour simplifier la saisie, </t>
    </r>
    <r>
      <rPr>
        <b/>
        <u/>
        <sz val="14"/>
        <color rgb="FFFF0000"/>
        <rFont val="Calibri"/>
        <family val="2"/>
        <scheme val="minor"/>
      </rPr>
      <t>tous les élèves</t>
    </r>
    <r>
      <rPr>
        <b/>
        <sz val="14"/>
        <color rgb="FFFF0000"/>
        <rFont val="Calibri"/>
        <family val="2"/>
        <scheme val="minor"/>
      </rPr>
      <t xml:space="preserve"> ont le code 1</t>
    </r>
  </si>
  <si>
    <t>X</t>
  </si>
  <si>
    <t>A été maintenu dans le cycle</t>
  </si>
  <si>
    <t>A bénéficié d'une scolarisation avant 3 ans</t>
  </si>
  <si>
    <t>Items</t>
  </si>
  <si>
    <t xml:space="preserve">Manipuler des syllabes
Discriminer des sons </t>
  </si>
  <si>
    <t>Langage oral</t>
  </si>
  <si>
    <t>Compréhension</t>
  </si>
  <si>
    <r>
      <t xml:space="preserve">Le tableau doit être rempli en renseignant </t>
    </r>
    <r>
      <rPr>
        <b/>
        <sz val="12"/>
        <color rgb="FF000000"/>
        <rFont val="Calibri"/>
        <family val="2"/>
        <scheme val="minor"/>
      </rPr>
      <t>pour chaque élève</t>
    </r>
    <r>
      <rPr>
        <sz val="12"/>
        <color rgb="FF000000"/>
        <rFont val="Calibri"/>
        <family val="2"/>
        <scheme val="minor"/>
      </rPr>
      <t xml:space="preserve"> la colonne</t>
    </r>
    <r>
      <rPr>
        <b/>
        <sz val="12"/>
        <color rgb="FF000000"/>
        <rFont val="Calibri"/>
        <family val="2"/>
        <scheme val="minor"/>
      </rPr>
      <t xml:space="preserve"> Résultats</t>
    </r>
    <r>
      <rPr>
        <sz val="12"/>
        <color indexed="8"/>
        <rFont val="Calibri"/>
        <family val="2"/>
        <scheme val="minor"/>
      </rPr>
      <t xml:space="preserve"> </t>
    </r>
    <r>
      <rPr>
        <sz val="12"/>
        <color rgb="FF000000"/>
        <rFont val="Calibri"/>
        <family val="2"/>
        <scheme val="minor"/>
      </rPr>
      <t>:</t>
    </r>
    <r>
      <rPr>
        <sz val="12"/>
        <color indexed="8"/>
        <rFont val="Calibri"/>
        <family val="2"/>
        <scheme val="minor"/>
      </rPr>
      <t xml:space="preserve">                                                                                                                                                                                  
Réussite :  Saisir le code </t>
    </r>
    <r>
      <rPr>
        <b/>
        <sz val="12"/>
        <color rgb="FF000000"/>
        <rFont val="Calibri"/>
        <family val="2"/>
        <scheme val="minor"/>
      </rPr>
      <t xml:space="preserve">1 </t>
    </r>
    <r>
      <rPr>
        <sz val="12"/>
        <color rgb="FF000000"/>
        <rFont val="Calibri"/>
        <family val="2"/>
        <scheme val="minor"/>
      </rPr>
      <t xml:space="preserve">(ou ouvrir le menu déroulant)  </t>
    </r>
    <r>
      <rPr>
        <sz val="12"/>
        <color indexed="8"/>
        <rFont val="Calibri"/>
        <family val="2"/>
        <scheme val="minor"/>
      </rPr>
      <t xml:space="preserve">                                                                                                                                                                                                                                                                            Non réussite : Saisir le code </t>
    </r>
    <r>
      <rPr>
        <b/>
        <sz val="12"/>
        <color rgb="FF000000"/>
        <rFont val="Calibri"/>
        <family val="2"/>
        <scheme val="minor"/>
      </rPr>
      <t xml:space="preserve">0 </t>
    </r>
    <r>
      <rPr>
        <sz val="12"/>
        <color rgb="FF000000"/>
        <rFont val="Calibri"/>
        <family val="2"/>
        <scheme val="minor"/>
      </rPr>
      <t>(ou ouvrir le menu déroulant)</t>
    </r>
  </si>
  <si>
    <t>Année
2024-2025</t>
  </si>
  <si>
    <t>5.1.1 Dénombrer une collection</t>
  </si>
  <si>
    <t>Dénombrer une collection</t>
  </si>
  <si>
    <t>5.2.1 Comparer des quantités</t>
  </si>
  <si>
    <t>5.2.2 Comparer des quantités</t>
  </si>
  <si>
    <t>Comparer des quantités</t>
  </si>
  <si>
    <t>5.1.2 Dénombrer une collection</t>
  </si>
  <si>
    <t>5.1.3 Dénombrer une collection</t>
  </si>
  <si>
    <t>5.1.4 Dénombrer une collection</t>
  </si>
  <si>
    <t>Réaliser une collection</t>
  </si>
  <si>
    <t>Résoudre des problèmes</t>
  </si>
  <si>
    <t>5.5 Résoudre des problèmes : calcul sur les compléments</t>
  </si>
  <si>
    <t>UAI :</t>
  </si>
  <si>
    <t>UAI - identifiant</t>
  </si>
  <si>
    <t>Adresse électronique</t>
  </si>
  <si>
    <t xml:space="preserve">Nom </t>
  </si>
  <si>
    <t>Adresse Postale</t>
  </si>
  <si>
    <t>C.P.</t>
  </si>
  <si>
    <t>Commune</t>
  </si>
  <si>
    <t>Téléphone</t>
  </si>
  <si>
    <t>Circonscription</t>
  </si>
  <si>
    <t>Type</t>
  </si>
  <si>
    <t>Mot de passe</t>
  </si>
  <si>
    <t>Coordonnée X</t>
  </si>
  <si>
    <t>Coordonnée Y</t>
  </si>
  <si>
    <t>Latitude</t>
  </si>
  <si>
    <t>Longitude</t>
  </si>
  <si>
    <t>Circo législative</t>
  </si>
  <si>
    <t>0780295X</t>
  </si>
  <si>
    <t>0780295X@ac-versailles.fr</t>
  </si>
  <si>
    <t>Ecole élémentaire Léonard de Vinci</t>
  </si>
  <si>
    <t>15 RUE DE LA MAIRIE</t>
  </si>
  <si>
    <t>78660</t>
  </si>
  <si>
    <t xml:space="preserve">ABLIS </t>
  </si>
  <si>
    <t>0130591185</t>
  </si>
  <si>
    <t>CHEVREUSE</t>
  </si>
  <si>
    <t>E</t>
  </si>
  <si>
    <t>10e</t>
  </si>
  <si>
    <t>0781185P</t>
  </si>
  <si>
    <t>0781185P@ac-versailles.fr</t>
  </si>
  <si>
    <t>Ecole maternelle Jean de la Fontaine</t>
  </si>
  <si>
    <t>RUE DES ACACIAS</t>
  </si>
  <si>
    <t>0130591435</t>
  </si>
  <si>
    <t>0780175S</t>
  </si>
  <si>
    <t>0780175S@ac-versailles.fr</t>
  </si>
  <si>
    <t>Ecole maternelle Pauline Kergomard</t>
  </si>
  <si>
    <t>26 RUE HELENE</t>
  </si>
  <si>
    <t>78260</t>
  </si>
  <si>
    <t>ACHERES</t>
  </si>
  <si>
    <t>0139220154</t>
  </si>
  <si>
    <t>CONFLANS STE HONORINE</t>
  </si>
  <si>
    <t>6e</t>
  </si>
  <si>
    <t>0780274Z</t>
  </si>
  <si>
    <t>0780274Z@ac-versailles.fr</t>
  </si>
  <si>
    <t>Ecole maternelle Célestin Freinet</t>
  </si>
  <si>
    <t xml:space="preserve">05 ALLEE DES VANNEAUX </t>
  </si>
  <si>
    <t>0139110024</t>
  </si>
  <si>
    <t>0780556F</t>
  </si>
  <si>
    <t>0780556F@ac-versailles.fr</t>
  </si>
  <si>
    <t>Ecole élémentaire Célestin Freinet</t>
  </si>
  <si>
    <t>0139220385</t>
  </si>
  <si>
    <t>0780770N</t>
  </si>
  <si>
    <t>0780770N@ac-versailles.fr</t>
  </si>
  <si>
    <t>Ecole élémentaire Louis Jouvet</t>
  </si>
  <si>
    <t>06 RUE DES CHAMPS</t>
  </si>
  <si>
    <t>0139110169</t>
  </si>
  <si>
    <t>P</t>
  </si>
  <si>
    <t>0780873A</t>
  </si>
  <si>
    <t>0780873A@ac-versailles.fr</t>
  </si>
  <si>
    <t>Ecole maternelle Robert Desnos</t>
  </si>
  <si>
    <t>AVENUE VOLTAIRE</t>
  </si>
  <si>
    <t>0139114961</t>
  </si>
  <si>
    <t>0781495B</t>
  </si>
  <si>
    <t>0781495B@ac-versailles.fr</t>
  </si>
  <si>
    <t>Ecole élémentaire Irène Joliot-Curie</t>
  </si>
  <si>
    <t>09 BIS AVENUE DE POISSY</t>
  </si>
  <si>
    <t>0139114342</t>
  </si>
  <si>
    <t>0781496C</t>
  </si>
  <si>
    <t>0781496C@ac-versailles.fr</t>
  </si>
  <si>
    <t>Ecole élémentaire Frédéric Joliot-Curie</t>
  </si>
  <si>
    <t>09 AVENUE DE POISSY</t>
  </si>
  <si>
    <t>0139114273</t>
  </si>
  <si>
    <t>0781990P</t>
  </si>
  <si>
    <t>0781990P@ac-versailles.fr</t>
  </si>
  <si>
    <t>Ecole maternelle Julienne et René Volat</t>
  </si>
  <si>
    <t>55 RUE GEORGES BOURGOIN</t>
  </si>
  <si>
    <t>0139114322</t>
  </si>
  <si>
    <t>0781991R</t>
  </si>
  <si>
    <t>0781991R@ac-versailles.fr</t>
  </si>
  <si>
    <t>Ecole maternelle Joliot-Curie 2</t>
  </si>
  <si>
    <t>0139221214</t>
  </si>
  <si>
    <t>0782930L</t>
  </si>
  <si>
    <t>0782930L@ac-versailles.fr</t>
  </si>
  <si>
    <t>Ecole maternelle Saint-Exupéry</t>
  </si>
  <si>
    <t>19 RUE LEFEBVRE</t>
  </si>
  <si>
    <t>0139114049</t>
  </si>
  <si>
    <t>0783237V</t>
  </si>
  <si>
    <t>0783237V@ac-versailles.fr</t>
  </si>
  <si>
    <t>Ecole maternelle Henri Wallon</t>
  </si>
  <si>
    <t xml:space="preserve">08 AVENUE LENINE </t>
  </si>
  <si>
    <t>0139114484</t>
  </si>
  <si>
    <t>0783261W</t>
  </si>
  <si>
    <t>0783261W@ac-versailles.fr</t>
  </si>
  <si>
    <t>Ecole élémentaire Henri Wallon</t>
  </si>
  <si>
    <t>0139114511</t>
  </si>
  <si>
    <t>0783262X</t>
  </si>
  <si>
    <t>0783262X@ac-versailles.fr</t>
  </si>
  <si>
    <t>Ecole élémentaire Paul Langevin</t>
  </si>
  <si>
    <t>0139114495</t>
  </si>
  <si>
    <t>0783859W</t>
  </si>
  <si>
    <t>0783859W@ac-versailles.fr</t>
  </si>
  <si>
    <t>Ecole élémentaire Claudie Haigneré</t>
  </si>
  <si>
    <t>2 RUE JEAN MOULIN</t>
  </si>
  <si>
    <t>632 275,1</t>
  </si>
  <si>
    <t>0780324D</t>
  </si>
  <si>
    <t>0780324D@ac-versailles.fr</t>
  </si>
  <si>
    <t>Ecole élémentaire</t>
  </si>
  <si>
    <t xml:space="preserve">1 RUE DES ECOLES </t>
  </si>
  <si>
    <t>78113</t>
  </si>
  <si>
    <t xml:space="preserve">ADAINVILLE </t>
  </si>
  <si>
    <t>0134871178</t>
  </si>
  <si>
    <t>RAMBOUILLET</t>
  </si>
  <si>
    <t>9e</t>
  </si>
  <si>
    <t>0781132G</t>
  </si>
  <si>
    <t>0781132G@ac-versailles.fr</t>
  </si>
  <si>
    <t>Ecole élémentaire de la Forêt</t>
  </si>
  <si>
    <t>15 RUE DES COMMUNES</t>
  </si>
  <si>
    <t>78240</t>
  </si>
  <si>
    <t>AIGREMONT</t>
  </si>
  <si>
    <t>0139655781</t>
  </si>
  <si>
    <t>ST GERMAIN</t>
  </si>
  <si>
    <t>0780297Z</t>
  </si>
  <si>
    <t>0780297Z@ac-versailles.fr</t>
  </si>
  <si>
    <t>Ecole maternelle</t>
  </si>
  <si>
    <t>01 RUE DES ECOLES</t>
  </si>
  <si>
    <t xml:space="preserve">ALLAINVILLE AUX BOIS </t>
  </si>
  <si>
    <t>0130591147</t>
  </si>
  <si>
    <t>0781438P</t>
  </si>
  <si>
    <t>0781438P@ac-versailles.fr</t>
  </si>
  <si>
    <t>78770</t>
  </si>
  <si>
    <t>ANDELU</t>
  </si>
  <si>
    <t>0130885160</t>
  </si>
  <si>
    <t>AUBERGENVILLE</t>
  </si>
  <si>
    <t>0780485D</t>
  </si>
  <si>
    <t>0780485D@ac-versailles.fr</t>
  </si>
  <si>
    <t>Ecole élémentaire Antoine de Saint-Exupéry</t>
  </si>
  <si>
    <t xml:space="preserve">28RUE DES COURCIEUX </t>
  </si>
  <si>
    <t>78570</t>
  </si>
  <si>
    <t>ANDRESY</t>
  </si>
  <si>
    <t>0139745861</t>
  </si>
  <si>
    <t>CARRIERES SOUS POISSY</t>
  </si>
  <si>
    <t>7e</t>
  </si>
  <si>
    <t>0780563N</t>
  </si>
  <si>
    <t>0780563N@ac-versailles.fr</t>
  </si>
  <si>
    <t>Ecole maternelle Les Marottes</t>
  </si>
  <si>
    <t>5 ROND-POINT DU MAURIER</t>
  </si>
  <si>
    <t>0139745363</t>
  </si>
  <si>
    <t>0780658S</t>
  </si>
  <si>
    <t>0780658S@ac-versailles.fr</t>
  </si>
  <si>
    <t>Ecole maternelle Le Parc</t>
  </si>
  <si>
    <t xml:space="preserve">08RUE GENERAL LEPIC </t>
  </si>
  <si>
    <t>0139745770</t>
  </si>
  <si>
    <t>0780766J</t>
  </si>
  <si>
    <t>0780766J@ac-versailles.fr</t>
  </si>
  <si>
    <t>Ecole élémentaire Denouval</t>
  </si>
  <si>
    <t>07SENTE DES POINTES</t>
  </si>
  <si>
    <t>0139707781</t>
  </si>
  <si>
    <t>0780786F</t>
  </si>
  <si>
    <t>0780786F@ac-versailles.fr</t>
  </si>
  <si>
    <t>Ecole maternelle Les Charvaux</t>
  </si>
  <si>
    <t>13RUE DE THYMERAIS</t>
  </si>
  <si>
    <t>0139707564</t>
  </si>
  <si>
    <t>0780787G</t>
  </si>
  <si>
    <t>0780787G@ac-versailles.fr</t>
  </si>
  <si>
    <t>Ecole maternelle Denouval</t>
  </si>
  <si>
    <t xml:space="preserve">SENTE DES POINTES </t>
  </si>
  <si>
    <t>0139745755</t>
  </si>
  <si>
    <t>0780813K</t>
  </si>
  <si>
    <t>0780813K@ac-versailles.fr</t>
  </si>
  <si>
    <t>Ecole élémentaire Les Charvaux</t>
  </si>
  <si>
    <t>0139707546</t>
  </si>
  <si>
    <t>0782510E</t>
  </si>
  <si>
    <t>0782510E@ac-versailles.fr</t>
  </si>
  <si>
    <t>RUE DES ECOLES</t>
  </si>
  <si>
    <t>0139745882</t>
  </si>
  <si>
    <t>0783089J</t>
  </si>
  <si>
    <t>0783089J@ac-versailles.fr</t>
  </si>
  <si>
    <t>Ecole maternelle Fin d'Oise</t>
  </si>
  <si>
    <t>RUE LOUIS PASTEUR</t>
  </si>
  <si>
    <t>0139743475</t>
  </si>
  <si>
    <t>0783114L</t>
  </si>
  <si>
    <t>0783114L@ac-versailles.fr</t>
  </si>
  <si>
    <t>Ecole élémentaire Le Parc</t>
  </si>
  <si>
    <t xml:space="preserve">11RUE LOUIS PASTEUR </t>
  </si>
  <si>
    <t>0139707725</t>
  </si>
  <si>
    <t>0781440S</t>
  </si>
  <si>
    <t>0781440S@ac-versailles.fr</t>
  </si>
  <si>
    <t>25 GRANDE RUE</t>
  </si>
  <si>
    <t>78790</t>
  </si>
  <si>
    <t>ARNOUVILLE LES MANTES</t>
  </si>
  <si>
    <t>0130939766</t>
  </si>
  <si>
    <t>MANTES LA JOLIE II</t>
  </si>
  <si>
    <t>0780011N</t>
  </si>
  <si>
    <t>0780011N@ac-versailles.fr</t>
  </si>
  <si>
    <t>Ecole maternelle Louis Pergaud</t>
  </si>
  <si>
    <t>05 RUE JULES FERRY</t>
  </si>
  <si>
    <t>78410</t>
  </si>
  <si>
    <t>0130905351</t>
  </si>
  <si>
    <t>0780275A</t>
  </si>
  <si>
    <t>0780275A@ac-versailles.fr</t>
  </si>
  <si>
    <t>Ecole élémentaire Louis Pergaud</t>
  </si>
  <si>
    <t>1 RUE JULES FERRY</t>
  </si>
  <si>
    <t>0130905350</t>
  </si>
  <si>
    <t>0781332Z</t>
  </si>
  <si>
    <t>0781332Z@ac-versailles.fr</t>
  </si>
  <si>
    <t>Ecole élémentaire Reine Astrid</t>
  </si>
  <si>
    <t>24 BOULEVARD DU COMMERCE</t>
  </si>
  <si>
    <t>0130957117</t>
  </si>
  <si>
    <t>0782423K</t>
  </si>
  <si>
    <t>0782423K@ac-versailles.fr</t>
  </si>
  <si>
    <t>Ecole maternelle Reine Astrid</t>
  </si>
  <si>
    <t>10 BOULEVARD PIERRE LEFAUCHEUX</t>
  </si>
  <si>
    <t>0130957272</t>
  </si>
  <si>
    <t>0782429S</t>
  </si>
  <si>
    <t>0782429S@ac-versailles.fr</t>
  </si>
  <si>
    <t>Ecole maternelle Jean Moulin</t>
  </si>
  <si>
    <t>20 RUE DU PLATEAU</t>
  </si>
  <si>
    <t>0130957077</t>
  </si>
  <si>
    <t>0783462P</t>
  </si>
  <si>
    <t>0783462P@ac-versailles.fr</t>
  </si>
  <si>
    <t>Ecole élémentaire Paul Fort</t>
  </si>
  <si>
    <t>0130957382</t>
  </si>
  <si>
    <t>0783507N</t>
  </si>
  <si>
    <t>0783507N@ac-versailles.fr</t>
  </si>
  <si>
    <t>Ecole maternelle A. Bernard</t>
  </si>
  <si>
    <t xml:space="preserve">10 RUE DE VERDUN </t>
  </si>
  <si>
    <t>0130957793</t>
  </si>
  <si>
    <t>0783513V</t>
  </si>
  <si>
    <t>0783513V@ac-versailles.fr</t>
  </si>
  <si>
    <t>Ecole élémentaire Jean de la Fontaine</t>
  </si>
  <si>
    <t>0130957792</t>
  </si>
  <si>
    <t>0780358R</t>
  </si>
  <si>
    <t>0780358R@ac-versailles.fr</t>
  </si>
  <si>
    <t>Ecole élémentaire La Toucharderie</t>
  </si>
  <si>
    <t>1 RUE DU PERRAY</t>
  </si>
  <si>
    <t>78610</t>
  </si>
  <si>
    <t>AUFFARGIS</t>
  </si>
  <si>
    <t>0134849029</t>
  </si>
  <si>
    <t>0780722L</t>
  </si>
  <si>
    <t>0780722L@ac-versailles.fr</t>
  </si>
  <si>
    <t>Ecole maternelle clos martin</t>
  </si>
  <si>
    <t>CHEMIN DU STADE</t>
  </si>
  <si>
    <t>0134849592</t>
  </si>
  <si>
    <t>0781441T</t>
  </si>
  <si>
    <t>0781441T@ac-versailles.fr</t>
  </si>
  <si>
    <t>RUE DU VILLAGE</t>
  </si>
  <si>
    <t>78930</t>
  </si>
  <si>
    <t>AUFFREVILLE BRASSEUIL</t>
  </si>
  <si>
    <t>0134784996</t>
  </si>
  <si>
    <t>0781335C</t>
  </si>
  <si>
    <t>0781335C@ac-versailles.fr</t>
  </si>
  <si>
    <t>24 GRANDE RUE</t>
  </si>
  <si>
    <t>78126</t>
  </si>
  <si>
    <t>AULNAY SUR MAULDRE</t>
  </si>
  <si>
    <t>0183710014</t>
  </si>
  <si>
    <t>0780939X</t>
  </si>
  <si>
    <t>0780939X@ac-versailles.fr</t>
  </si>
  <si>
    <t>Ecole élémentaire Sully</t>
  </si>
  <si>
    <t>01 BIS RUE DE L'EGLISE</t>
  </si>
  <si>
    <t>AUTEUIL</t>
  </si>
  <si>
    <t>0130885219</t>
  </si>
  <si>
    <t>BEYNES</t>
  </si>
  <si>
    <t>12e</t>
  </si>
  <si>
    <t>0780940Y</t>
  </si>
  <si>
    <t>0780940Y@ac-versailles.fr</t>
  </si>
  <si>
    <t xml:space="preserve">33 ROUTE DES CHATEAUX </t>
  </si>
  <si>
    <t xml:space="preserve">AUTOUILLET </t>
  </si>
  <si>
    <t>0134875432</t>
  </si>
  <si>
    <t>0780457Y</t>
  </si>
  <si>
    <t>0780457Y@ac-versailles.fr</t>
  </si>
  <si>
    <t>Ecole élémentaire La Pépinière</t>
  </si>
  <si>
    <t xml:space="preserve">ALLEE DE LA PEPINIERE </t>
  </si>
  <si>
    <t>78870</t>
  </si>
  <si>
    <t>BAILLY</t>
  </si>
  <si>
    <t>0134626203</t>
  </si>
  <si>
    <t>LE PECQ-MARLY</t>
  </si>
  <si>
    <t>3e</t>
  </si>
  <si>
    <t>0780472P</t>
  </si>
  <si>
    <t>0780472P@ac-versailles.fr</t>
  </si>
  <si>
    <t>Ecole maternelle Louis Pasteur</t>
  </si>
  <si>
    <t>45 GRANDE RUE</t>
  </si>
  <si>
    <t>0134629150</t>
  </si>
  <si>
    <t>0780326F</t>
  </si>
  <si>
    <t>0780326F@ac-versailles.fr</t>
  </si>
  <si>
    <t>16 AVENUE DES TILLEULS</t>
  </si>
  <si>
    <t>78550</t>
  </si>
  <si>
    <t>BAZAINVILLE</t>
  </si>
  <si>
    <t>0134942624</t>
  </si>
  <si>
    <t>0781336D</t>
  </si>
  <si>
    <t>0781336D@ac-versailles.fr</t>
  </si>
  <si>
    <t>3 RUE D AULNAY</t>
  </si>
  <si>
    <t>78580</t>
  </si>
  <si>
    <t>BAZEMONT</t>
  </si>
  <si>
    <t>0130909761</t>
  </si>
  <si>
    <t>0780941Z</t>
  </si>
  <si>
    <t>0780941Z@ac-versailles.fr</t>
  </si>
  <si>
    <t xml:space="preserve">09 ROUTE DE CHEVREUSE </t>
  </si>
  <si>
    <t>78490</t>
  </si>
  <si>
    <t xml:space="preserve">BAZOCHES SUR GUYONNE </t>
  </si>
  <si>
    <t>0134867057</t>
  </si>
  <si>
    <t>0780942A</t>
  </si>
  <si>
    <t>0780942A@ac-versailles.fr</t>
  </si>
  <si>
    <t>Ecole élémentaire du bois de houx</t>
  </si>
  <si>
    <t>5 PLACE DU VILLAGE</t>
  </si>
  <si>
    <t>78910</t>
  </si>
  <si>
    <t>BEHOUST</t>
  </si>
  <si>
    <t>0134872140</t>
  </si>
  <si>
    <t>0781313D</t>
  </si>
  <si>
    <t>0781313D@ac-versailles.fr</t>
  </si>
  <si>
    <t>06 BIS RUE DE L'EGLISE</t>
  </si>
  <si>
    <t>78270</t>
  </si>
  <si>
    <t xml:space="preserve">BENNECOURT </t>
  </si>
  <si>
    <t>0130422920</t>
  </si>
  <si>
    <t>ROSNY SUR SEINE</t>
  </si>
  <si>
    <t>0781434K</t>
  </si>
  <si>
    <t>0781434K@ac-versailles.fr</t>
  </si>
  <si>
    <t>05 RUE EMILE ZOLA</t>
  </si>
  <si>
    <t>0130933091</t>
  </si>
  <si>
    <t>0780501W</t>
  </si>
  <si>
    <t>0780501W@ac-versailles.fr</t>
  </si>
  <si>
    <t>Ecole élémentaire Anatole France</t>
  </si>
  <si>
    <t>42 RUE DE LA REPUBLIQUE</t>
  </si>
  <si>
    <t>78650</t>
  </si>
  <si>
    <t>0134891155</t>
  </si>
  <si>
    <t>0780659T</t>
  </si>
  <si>
    <t>0780659T@ac-versailles.fr</t>
  </si>
  <si>
    <t>Ecole maternelle Marie Curie</t>
  </si>
  <si>
    <t xml:space="preserve">LIEU-DIT LA PETITE MAULDRE </t>
  </si>
  <si>
    <t>0134891288</t>
  </si>
  <si>
    <t>0780700M</t>
  </si>
  <si>
    <t>0780700M@ac-versailles.fr</t>
  </si>
  <si>
    <t>Ecole élémentaire Victor Duruy</t>
  </si>
  <si>
    <t>0134891289</t>
  </si>
  <si>
    <t>0780741G</t>
  </si>
  <si>
    <t>0780741G@ac-versailles.fr</t>
  </si>
  <si>
    <t>Ecole maternelle Jacques Prévert</t>
  </si>
  <si>
    <t>0134894435</t>
  </si>
  <si>
    <t>0780855F</t>
  </si>
  <si>
    <t>0780855F@ac-versailles.fr</t>
  </si>
  <si>
    <t>Ecole élémentaire Marcel Pagnol</t>
  </si>
  <si>
    <t>56 RUE DU BLANC SOLEIL</t>
  </si>
  <si>
    <t>0134891617</t>
  </si>
  <si>
    <t>0781961H</t>
  </si>
  <si>
    <t>0781961H@ac-versailles.fr</t>
  </si>
  <si>
    <t>Ecole maternelle La Fontaine-Perrault</t>
  </si>
  <si>
    <t>04 RUE NOUVELLE</t>
  </si>
  <si>
    <t>0134891733</t>
  </si>
  <si>
    <t>0781433J</t>
  </si>
  <si>
    <t>0781433J@ac-versailles.fr</t>
  </si>
  <si>
    <t xml:space="preserve">08 RUE DE VERNON </t>
  </si>
  <si>
    <t xml:space="preserve">BLARU </t>
  </si>
  <si>
    <t>0134762106</t>
  </si>
  <si>
    <t>0781442U</t>
  </si>
  <si>
    <t>0781442U@ac-versailles.fr</t>
  </si>
  <si>
    <t>11 ROUTE DE GOUSSONVILLE</t>
  </si>
  <si>
    <t xml:space="preserve">BOINVILLE EN MANTOIS </t>
  </si>
  <si>
    <t>0130939360</t>
  </si>
  <si>
    <t>0780299B</t>
  </si>
  <si>
    <t>0780299B@ac-versailles.fr</t>
  </si>
  <si>
    <t>04 PLACE DU PRIEURE</t>
  </si>
  <si>
    <t>BOINVILLE LE GAILLARD</t>
  </si>
  <si>
    <t>0130590435</t>
  </si>
  <si>
    <t>0781443V</t>
  </si>
  <si>
    <t>0781443V@ac-versailles.fr</t>
  </si>
  <si>
    <t>11 RUE DU VIEUX CHATEAU</t>
  </si>
  <si>
    <t>78200</t>
  </si>
  <si>
    <t>BOINVILLIERS</t>
  </si>
  <si>
    <t>0134763436</t>
  </si>
  <si>
    <t>0780302E</t>
  </si>
  <si>
    <t>0780302E@ac-versailles.fr</t>
  </si>
  <si>
    <t>Ecole maternelle Gérard Reillon</t>
  </si>
  <si>
    <t>01 RUE AMBROISE PARE</t>
  </si>
  <si>
    <t>78390</t>
  </si>
  <si>
    <t>BOIS D ARCY</t>
  </si>
  <si>
    <t>0130478921</t>
  </si>
  <si>
    <t>BOIS D'ARCY</t>
  </si>
  <si>
    <t>11e</t>
  </si>
  <si>
    <t>0780773S</t>
  </si>
  <si>
    <t>0780773S@ac-versailles.fr</t>
  </si>
  <si>
    <t>Ecole maternelle Simone Veil</t>
  </si>
  <si>
    <t>12 RUE DU PARC</t>
  </si>
  <si>
    <t>0130583532</t>
  </si>
  <si>
    <t>0780897B</t>
  </si>
  <si>
    <t>0780897B@ac-versailles.fr</t>
  </si>
  <si>
    <t>Ecole élémentaire Frédéric Mistral</t>
  </si>
  <si>
    <t>RUE PERDREAU</t>
  </si>
  <si>
    <t>0130583732</t>
  </si>
  <si>
    <t>0780898C</t>
  </si>
  <si>
    <t>0780898C@ac-versailles.fr</t>
  </si>
  <si>
    <t>Ecole élémentaire Madame Vigée Lebrun</t>
  </si>
  <si>
    <t>01 RUE PERDREAU</t>
  </si>
  <si>
    <t>0130583823</t>
  </si>
  <si>
    <t>0781240Z</t>
  </si>
  <si>
    <t>0781240Z@ac-versailles.fr</t>
  </si>
  <si>
    <t>Ecole élémentaire Alexandre Turpault</t>
  </si>
  <si>
    <t>01 RUE ALEXANDRE TURPAULT</t>
  </si>
  <si>
    <t>0130584227</t>
  </si>
  <si>
    <t>0782177T</t>
  </si>
  <si>
    <t>0782177T@ac-versailles.fr</t>
  </si>
  <si>
    <t>Ecole maternelle La Roseraie</t>
  </si>
  <si>
    <t>RUE ALEXANDRE TURPAULT</t>
  </si>
  <si>
    <t>0130455768</t>
  </si>
  <si>
    <t>0783197B</t>
  </si>
  <si>
    <t>0783197B@ac-versailles.fr</t>
  </si>
  <si>
    <t>Ecole maternelle Marc Chagall</t>
  </si>
  <si>
    <t>06 RUE PERDREAU</t>
  </si>
  <si>
    <t>0130584118</t>
  </si>
  <si>
    <t>0783574L</t>
  </si>
  <si>
    <t>0783574L@ac-versailles.fr</t>
  </si>
  <si>
    <t>Ecole élémentaire Barrault</t>
  </si>
  <si>
    <t>RUE JEAN GABIN</t>
  </si>
  <si>
    <t>0130071340</t>
  </si>
  <si>
    <t>0783575M</t>
  </si>
  <si>
    <t>0783575M@ac-versailles.fr</t>
  </si>
  <si>
    <t>Ecole maternelle Madeleine Renaud</t>
  </si>
  <si>
    <t>0130071342</t>
  </si>
  <si>
    <t>0780327G</t>
  </si>
  <si>
    <t>0780327G@ac-versailles.fr</t>
  </si>
  <si>
    <t>02 RUE DE LA BASTANIERE</t>
  </si>
  <si>
    <t>BOISSETS</t>
  </si>
  <si>
    <t>0130425340</t>
  </si>
  <si>
    <t>0781431G</t>
  </si>
  <si>
    <t>0781431G@ac-versailles.fr</t>
  </si>
  <si>
    <t>12 RUE DES TILLEULS</t>
  </si>
  <si>
    <t>BOISSY MAUVOISIN</t>
  </si>
  <si>
    <t>0134780820</t>
  </si>
  <si>
    <t>0780945D</t>
  </si>
  <si>
    <t>0780945D@ac-versailles.fr</t>
  </si>
  <si>
    <t>16 RUE DE LA MAIRIE</t>
  </si>
  <si>
    <t>BOISSY SANS AVOIR</t>
  </si>
  <si>
    <t>0134861270</t>
  </si>
  <si>
    <t>0780278D</t>
  </si>
  <si>
    <t>0780278D@ac-versailles.fr</t>
  </si>
  <si>
    <t>Ecole élémentaire L'Orangerie</t>
  </si>
  <si>
    <t xml:space="preserve">RUE FONTAINE ST SYMPHORIEN </t>
  </si>
  <si>
    <t>78830</t>
  </si>
  <si>
    <t>BONNELLES</t>
  </si>
  <si>
    <t>0130413780</t>
  </si>
  <si>
    <t>0781241A</t>
  </si>
  <si>
    <t>0781241A@ac-versailles.fr</t>
  </si>
  <si>
    <t>Ecole maternelle l'Orangerie</t>
  </si>
  <si>
    <t>12 RUE FONTAINE ST SYMPHORIEN</t>
  </si>
  <si>
    <t>0130413521</t>
  </si>
  <si>
    <t>0781437N</t>
  </si>
  <si>
    <t>0781437N@ac-versailles.fr</t>
  </si>
  <si>
    <t>Ecole élémentaire Albert Anne</t>
  </si>
  <si>
    <t>PLACE DE LA LIBERATION</t>
  </si>
  <si>
    <t>BONNIERES SUR SEINE</t>
  </si>
  <si>
    <t>0130930111</t>
  </si>
  <si>
    <t>0782227X</t>
  </si>
  <si>
    <t>0782227X@ac-versailles.fr</t>
  </si>
  <si>
    <t>0130930688</t>
  </si>
  <si>
    <t>0780406T</t>
  </si>
  <si>
    <t>0780406T@ac-versailles.fr</t>
  </si>
  <si>
    <t>178 RUE DE LA CROIX BOUSSAY</t>
  </si>
  <si>
    <t>BOUAFLE</t>
  </si>
  <si>
    <t>0130954814</t>
  </si>
  <si>
    <t>0781338F</t>
  </si>
  <si>
    <t>0781338F@ac-versailles.fr</t>
  </si>
  <si>
    <t>Ecole élémentaire Joliot-Curie</t>
  </si>
  <si>
    <t xml:space="preserve">02 RUE DES CHARNELLES </t>
  </si>
  <si>
    <t>0756362124</t>
  </si>
  <si>
    <t>0780869W</t>
  </si>
  <si>
    <t>0780869W@ac-versailles.fr</t>
  </si>
  <si>
    <t>Ecole élémentaire Auguste Renoir</t>
  </si>
  <si>
    <t>26 ROUTE DE LOUVECIENNES</t>
  </si>
  <si>
    <t>78380</t>
  </si>
  <si>
    <t>BOUGIVAL</t>
  </si>
  <si>
    <t>0139690172</t>
  </si>
  <si>
    <t>LA CELLE ST CLOUD LE CHESNAY</t>
  </si>
  <si>
    <t>0780871Y</t>
  </si>
  <si>
    <t>0780871Y@ac-versailles.fr</t>
  </si>
  <si>
    <t>Ecole élémentaire Claude Monet</t>
  </si>
  <si>
    <t>CHEMIN DU BAS DES GRANDS PRES</t>
  </si>
  <si>
    <t>0139692848</t>
  </si>
  <si>
    <t>0781960G</t>
  </si>
  <si>
    <t>0781960G@ac-versailles.fr</t>
  </si>
  <si>
    <t>Ecole maternelle Peintre Gérôme</t>
  </si>
  <si>
    <t xml:space="preserve">16 RUE PEINTRE GEROME </t>
  </si>
  <si>
    <t>0139182850</t>
  </si>
  <si>
    <t>0780328H</t>
  </si>
  <si>
    <t>0780328H@ac-versailles.fr</t>
  </si>
  <si>
    <t>02 ROUTE DE HOUDAN</t>
  </si>
  <si>
    <t>BOURDONNE</t>
  </si>
  <si>
    <t>0134870498</t>
  </si>
  <si>
    <t>0781444W</t>
  </si>
  <si>
    <t>0781444W@ac-versailles.fr</t>
  </si>
  <si>
    <t>01 RUE DE LA LIBERATION</t>
  </si>
  <si>
    <t>BREUIL BOIS ROBERT</t>
  </si>
  <si>
    <t>0130426094</t>
  </si>
  <si>
    <t>0781314E</t>
  </si>
  <si>
    <t>0781314E@ac-versailles.fr</t>
  </si>
  <si>
    <t>Ecole maternelle la ribambelle</t>
  </si>
  <si>
    <t xml:space="preserve">RUE DE LA SERGENTERIE </t>
  </si>
  <si>
    <t>78980</t>
  </si>
  <si>
    <t>BREVAL</t>
  </si>
  <si>
    <t>0134783664</t>
  </si>
  <si>
    <t>0781430F</t>
  </si>
  <si>
    <t>0781430F@ac-versailles.fr</t>
  </si>
  <si>
    <t xml:space="preserve">04 A RUE DE LA SERGENTERIE </t>
  </si>
  <si>
    <t>0134783252</t>
  </si>
  <si>
    <t>0781398W</t>
  </si>
  <si>
    <t>0781398W@ac-versailles.fr</t>
  </si>
  <si>
    <t>14 RUE DE L'EGLISE</t>
  </si>
  <si>
    <t>78440</t>
  </si>
  <si>
    <t xml:space="preserve">BRUEIL EN VEXIN </t>
  </si>
  <si>
    <t>0134751001</t>
  </si>
  <si>
    <t>MEULAN</t>
  </si>
  <si>
    <t>8e</t>
  </si>
  <si>
    <t>0781053W</t>
  </si>
  <si>
    <t>0781053W@ac-versailles.fr</t>
  </si>
  <si>
    <t>05 RUE DES FRERES ROBIN</t>
  </si>
  <si>
    <t>78530</t>
  </si>
  <si>
    <t>BUC</t>
  </si>
  <si>
    <t>0139563726</t>
  </si>
  <si>
    <t>VERSAILLES</t>
  </si>
  <si>
    <t>2e</t>
  </si>
  <si>
    <t>0781178G</t>
  </si>
  <si>
    <t>0781178G@ac-versailles.fr</t>
  </si>
  <si>
    <t>Ecole maternelle Louis Blériot</t>
  </si>
  <si>
    <t xml:space="preserve">12 RUE COLLIN MAMET </t>
  </si>
  <si>
    <t>0139564132</t>
  </si>
  <si>
    <t>0781186R</t>
  </si>
  <si>
    <t>0781186R@ac-versailles.fr</t>
  </si>
  <si>
    <t>Ecole élémentaire Louis Clément</t>
  </si>
  <si>
    <t>ROUTE DE LA MINIERE</t>
  </si>
  <si>
    <t>0139561813</t>
  </si>
  <si>
    <t>0783377X</t>
  </si>
  <si>
    <t>0783377X@ac-versailles.fr</t>
  </si>
  <si>
    <t>Ecole élémentaire du Lycée Franco Allemand</t>
  </si>
  <si>
    <t xml:space="preserve">RUE COLLIN MAMET </t>
  </si>
  <si>
    <t>0139071420</t>
  </si>
  <si>
    <t>0781255R</t>
  </si>
  <si>
    <t>0781255R@ac-versailles.fr</t>
  </si>
  <si>
    <t>Ecole maternelle l'Arlequin</t>
  </si>
  <si>
    <t>03 RUE GABRIEL PERI</t>
  </si>
  <si>
    <t>BUCHELAY</t>
  </si>
  <si>
    <t>0134774426</t>
  </si>
  <si>
    <t>0781446Y</t>
  </si>
  <si>
    <t>0781446Y@ac-versailles.fr</t>
  </si>
  <si>
    <t>Ecole élémentaire Pierre Larousse</t>
  </si>
  <si>
    <t>18 RUE LOUIS PASTEUR</t>
  </si>
  <si>
    <t>0134774367</t>
  </si>
  <si>
    <t>0780271W</t>
  </si>
  <si>
    <t>0780271W@ac-versailles.fr</t>
  </si>
  <si>
    <t>ROUTE DES AULNETTES</t>
  </si>
  <si>
    <t>BULLION</t>
  </si>
  <si>
    <t>0130413424</t>
  </si>
  <si>
    <t>0781660F</t>
  </si>
  <si>
    <t>0781660F@ac-versailles.fr</t>
  </si>
  <si>
    <t>0130413419</t>
  </si>
  <si>
    <t>0780522U</t>
  </si>
  <si>
    <t>0780522U@ac-versailles.fr</t>
  </si>
  <si>
    <t>Ecole élémentaire Jean Giono</t>
  </si>
  <si>
    <t>RUE ST HONORE</t>
  </si>
  <si>
    <t>78955</t>
  </si>
  <si>
    <t>0139652166</t>
  </si>
  <si>
    <t>0780523V</t>
  </si>
  <si>
    <t>0780523V@ac-versailles.fr</t>
  </si>
  <si>
    <t>Ecole élémentaire Louis Pasteur</t>
  </si>
  <si>
    <t>129 RUE DES ECOLES</t>
  </si>
  <si>
    <t>0139652368</t>
  </si>
  <si>
    <t>0780637U</t>
  </si>
  <si>
    <t>0780637U@ac-versailles.fr</t>
  </si>
  <si>
    <t>Ecole élémentaire Centre</t>
  </si>
  <si>
    <t>270GDER</t>
  </si>
  <si>
    <t>0139746395</t>
  </si>
  <si>
    <t>0780638V</t>
  </si>
  <si>
    <t>0780638V@ac-versailles.fr</t>
  </si>
  <si>
    <t>Ecole élémentaire Champfleury</t>
  </si>
  <si>
    <t>113RUE DE CHAMPFLEURY</t>
  </si>
  <si>
    <t>0139746420</t>
  </si>
  <si>
    <t>0780660U</t>
  </si>
  <si>
    <t>0780660U@ac-versailles.fr</t>
  </si>
  <si>
    <t>Ecole maternelle Frédéric Mistral</t>
  </si>
  <si>
    <t>345 RUE DES ECOLES</t>
  </si>
  <si>
    <t>0139651342</t>
  </si>
  <si>
    <t>0780781A</t>
  </si>
  <si>
    <t>0780781A@ac-versailles.fr</t>
  </si>
  <si>
    <t>Ecole maternelle Les Goélands</t>
  </si>
  <si>
    <t>633 RUE MAURICE BERTEAUX</t>
  </si>
  <si>
    <t>0130066530</t>
  </si>
  <si>
    <t>0780822V</t>
  </si>
  <si>
    <t>0780822V@ac-versailles.fr</t>
  </si>
  <si>
    <t>Ecole élémentaire Duguesclin</t>
  </si>
  <si>
    <t>0139655300</t>
  </si>
  <si>
    <t>0781257T</t>
  </si>
  <si>
    <t>0781257T@ac-versailles.fr</t>
  </si>
  <si>
    <t>Ecole élémentaire Robert Surcouf</t>
  </si>
  <si>
    <t>0130066533</t>
  </si>
  <si>
    <t>0781316G</t>
  </si>
  <si>
    <t>0781316G@ac-versailles.fr</t>
  </si>
  <si>
    <t>Ecole maternelle Les Dahlias</t>
  </si>
  <si>
    <t>340 RUE DANIEL BLERVAQUE</t>
  </si>
  <si>
    <t>0130746950</t>
  </si>
  <si>
    <t>0781923S</t>
  </si>
  <si>
    <t>0781923S@ac-versailles.fr</t>
  </si>
  <si>
    <t>Ecole maternelle du Parc</t>
  </si>
  <si>
    <t>236AV ERNEST JOLLY</t>
  </si>
  <si>
    <t>0139750831</t>
  </si>
  <si>
    <t>0782443G</t>
  </si>
  <si>
    <t>0782443G@ac-versailles.fr</t>
  </si>
  <si>
    <t>Ecole maternelle Champfleury</t>
  </si>
  <si>
    <t>149RUE CHAMPFLEURY</t>
  </si>
  <si>
    <t>0139748905</t>
  </si>
  <si>
    <t>0783540Z</t>
  </si>
  <si>
    <t>0783540Z@ac-versailles.fr</t>
  </si>
  <si>
    <t>AV PIERRE DE COUBERTIN</t>
  </si>
  <si>
    <t>0134012245</t>
  </si>
  <si>
    <t>0783653X</t>
  </si>
  <si>
    <t>0783653X@ac-versailles.fr</t>
  </si>
  <si>
    <t>Ecole élémentaire Les Bords de Seine</t>
  </si>
  <si>
    <t>38 ALLEE ARISTIDE BRIAND</t>
  </si>
  <si>
    <t>0139799069</t>
  </si>
  <si>
    <t>0780885N</t>
  </si>
  <si>
    <t>0780885N@ac-versailles.fr</t>
  </si>
  <si>
    <t>Ecole élémentaire Maurice Berteaux</t>
  </si>
  <si>
    <t>68 BOULEVARD MAURICE BERTEAUX</t>
  </si>
  <si>
    <t>78420</t>
  </si>
  <si>
    <t>CARRIERES SUR SEINE</t>
  </si>
  <si>
    <t>0139576160</t>
  </si>
  <si>
    <t>LE VESINET</t>
  </si>
  <si>
    <t>4e</t>
  </si>
  <si>
    <t>0781965M</t>
  </si>
  <si>
    <t>0781965M@ac-versailles.fr</t>
  </si>
  <si>
    <t>Ecole élémentaire du Parc</t>
  </si>
  <si>
    <t>18 RUE VICTOR HUGO</t>
  </si>
  <si>
    <t>0139576258</t>
  </si>
  <si>
    <t>0782366Y</t>
  </si>
  <si>
    <t>0782366Y@ac-versailles.fr</t>
  </si>
  <si>
    <t>Ecole maternelle Maurice Berteaux</t>
  </si>
  <si>
    <t xml:space="preserve">25 RUE DE VERDUN </t>
  </si>
  <si>
    <t>0139576799</t>
  </si>
  <si>
    <t>0782367Z</t>
  </si>
  <si>
    <t>0782367Z@ac-versailles.fr</t>
  </si>
  <si>
    <t>Ecole maternelle Victor Hugo</t>
  </si>
  <si>
    <t>21 ROUTE DE CHATOU</t>
  </si>
  <si>
    <t>0130860015</t>
  </si>
  <si>
    <t>0783069M</t>
  </si>
  <si>
    <t>0783069M@ac-versailles.fr</t>
  </si>
  <si>
    <t>Ecole maternelle Les Alouettes</t>
  </si>
  <si>
    <t>RUE DES CENT ARPENTS</t>
  </si>
  <si>
    <t>0139576031</t>
  </si>
  <si>
    <t>0783162N</t>
  </si>
  <si>
    <t>0783162N@ac-versailles.fr</t>
  </si>
  <si>
    <t>Ecole élémentaire Jacques Prévert</t>
  </si>
  <si>
    <t>01 RUE DE BELFORT</t>
  </si>
  <si>
    <t>0139576948</t>
  </si>
  <si>
    <t>0783467V</t>
  </si>
  <si>
    <t>0783467V@ac-versailles.fr</t>
  </si>
  <si>
    <t>Ecole maternelle Les Plants Catelaine</t>
  </si>
  <si>
    <t>9 RUE ERIC TABARLY</t>
  </si>
  <si>
    <t>0161044786</t>
  </si>
  <si>
    <t>0783469X</t>
  </si>
  <si>
    <t>0783469X@ac-versailles.fr</t>
  </si>
  <si>
    <t>Ecole élémentaire Les Plants Catelaine</t>
  </si>
  <si>
    <t>0161044783</t>
  </si>
  <si>
    <t>0781239Y</t>
  </si>
  <si>
    <t>0781239Y@ac-versailles.fr</t>
  </si>
  <si>
    <t>02 RUE DES MOULINS</t>
  </si>
  <si>
    <t>78720</t>
  </si>
  <si>
    <t xml:space="preserve">CERNAY LA VILLE </t>
  </si>
  <si>
    <t>0134852347</t>
  </si>
  <si>
    <t>0781725B</t>
  </si>
  <si>
    <t>0781725B@ac-versailles.fr</t>
  </si>
  <si>
    <t>0134852151</t>
  </si>
  <si>
    <t>0781134J</t>
  </si>
  <si>
    <t>0781134J@ac-versailles.fr</t>
  </si>
  <si>
    <t>Ecole élémentaire Châtaigneraie</t>
  </si>
  <si>
    <t xml:space="preserve">3 CHEMIN DES ECOLIERS </t>
  </si>
  <si>
    <t xml:space="preserve">CHAMBOURCY </t>
  </si>
  <si>
    <t>0139652216</t>
  </si>
  <si>
    <t>0783541A</t>
  </si>
  <si>
    <t>0783541A@ac-versailles.fr</t>
  </si>
  <si>
    <t>ALLEE DES PETITS PAS</t>
  </si>
  <si>
    <t>0130062930</t>
  </si>
  <si>
    <t>0780482A</t>
  </si>
  <si>
    <t>0780482A@ac-versailles.fr</t>
  </si>
  <si>
    <t>01 RUE DE PISSEFONTAINE</t>
  </si>
  <si>
    <t>CHANTELOUP LES VIGNES</t>
  </si>
  <si>
    <t>0139741001</t>
  </si>
  <si>
    <t>0783470Y</t>
  </si>
  <si>
    <t>0783470Y@ac-versailles.fr</t>
  </si>
  <si>
    <t>Ecole élémentaire Ronsard</t>
  </si>
  <si>
    <t>RUE DES QUERTAINES</t>
  </si>
  <si>
    <t>0139708146</t>
  </si>
  <si>
    <t>0783530N</t>
  </si>
  <si>
    <t>0783530N@ac-versailles.fr</t>
  </si>
  <si>
    <t>4 RUE DES FEUCHERETS</t>
  </si>
  <si>
    <t>0139742544</t>
  </si>
  <si>
    <t>0783552M</t>
  </si>
  <si>
    <t>0783552M@ac-versailles.fr</t>
  </si>
  <si>
    <t>Ecole élémentaire Verlaine</t>
  </si>
  <si>
    <t>RUE D'ALENTOURS</t>
  </si>
  <si>
    <t>0139749239</t>
  </si>
  <si>
    <t>0783583W</t>
  </si>
  <si>
    <t>0783583W@ac-versailles.fr</t>
  </si>
  <si>
    <t>Ecole élémentaire Mille Visages</t>
  </si>
  <si>
    <t>6 RUE DES PETITS PAS</t>
  </si>
  <si>
    <t>0139749329</t>
  </si>
  <si>
    <t>0783584X</t>
  </si>
  <si>
    <t>0783584X@ac-versailles.fr</t>
  </si>
  <si>
    <t>Ecole élémentaire Cité Champeau</t>
  </si>
  <si>
    <t>RUE PAUL GAUGUIN</t>
  </si>
  <si>
    <t>0664563049</t>
  </si>
  <si>
    <t>0781340H</t>
  </si>
  <si>
    <t>0781340H@ac-versailles.fr</t>
  </si>
  <si>
    <t>01 TER RUE DE LA GREVE</t>
  </si>
  <si>
    <t>78130</t>
  </si>
  <si>
    <t>CHAPET</t>
  </si>
  <si>
    <t>0134743313</t>
  </si>
  <si>
    <t>0780250Y</t>
  </si>
  <si>
    <t>0780250Y@ac-versailles.fr</t>
  </si>
  <si>
    <t xml:space="preserve">03 PLACE DES ÉCOLES </t>
  </si>
  <si>
    <t>78117</t>
  </si>
  <si>
    <t>CHATEAUFORT</t>
  </si>
  <si>
    <t>0139563213</t>
  </si>
  <si>
    <t>VELIZY VILLACOUBLAY</t>
  </si>
  <si>
    <t>0781657C</t>
  </si>
  <si>
    <t>0781657C@ac-versailles.fr</t>
  </si>
  <si>
    <t>03 PLACE DE L'EGLISE</t>
  </si>
  <si>
    <t>0139561701</t>
  </si>
  <si>
    <t>0780789J</t>
  </si>
  <si>
    <t>0780789J@ac-versailles.fr</t>
  </si>
  <si>
    <t>Ecole maternelle Chardrottes</t>
  </si>
  <si>
    <t>6 CHEMIN DE TRAVERSE</t>
  </si>
  <si>
    <t>78400</t>
  </si>
  <si>
    <t>CHATOU</t>
  </si>
  <si>
    <t>0130096079</t>
  </si>
  <si>
    <t>0780857H</t>
  </si>
  <si>
    <t>0780857H@ac-versailles.fr</t>
  </si>
  <si>
    <t>Ecole maternelle Les Larris</t>
  </si>
  <si>
    <t xml:space="preserve">226 RUE DU GENERAL LECLERC </t>
  </si>
  <si>
    <t>0130711129</t>
  </si>
  <si>
    <t>0781138N</t>
  </si>
  <si>
    <t>0781138N@ac-versailles.fr</t>
  </si>
  <si>
    <t>Ecole élémentaire Jules Ferry</t>
  </si>
  <si>
    <t>49 RUE LEON BARBIER</t>
  </si>
  <si>
    <t>0130711141</t>
  </si>
  <si>
    <t>0781139P</t>
  </si>
  <si>
    <t>0781139P@ac-versailles.fr</t>
  </si>
  <si>
    <t>Ecole élémentaire Val Fleury</t>
  </si>
  <si>
    <t xml:space="preserve">03 RUE LAMI </t>
  </si>
  <si>
    <t>0139527258</t>
  </si>
  <si>
    <t>0781141S</t>
  </si>
  <si>
    <t>0781141S@ac-versailles.fr</t>
  </si>
  <si>
    <t>Ecole élémentaire Jean Rostand</t>
  </si>
  <si>
    <t xml:space="preserve">11 RUE DES SABINETTES </t>
  </si>
  <si>
    <t>0130710446</t>
  </si>
  <si>
    <t>0781288B</t>
  </si>
  <si>
    <t>0781288B@ac-versailles.fr</t>
  </si>
  <si>
    <t>Ecole élémentaire Champs Moutons</t>
  </si>
  <si>
    <t>48 RUE DES VIGNOBLES</t>
  </si>
  <si>
    <t>0130531022</t>
  </si>
  <si>
    <t>0781318J</t>
  </si>
  <si>
    <t>0781318J@ac-versailles.fr</t>
  </si>
  <si>
    <t>Ecole maternelle Les Champagnes</t>
  </si>
  <si>
    <t>26 RUE DES VIGNOBLES</t>
  </si>
  <si>
    <t>0139526862</t>
  </si>
  <si>
    <t>0781935E</t>
  </si>
  <si>
    <t>0781935E@ac-versailles.fr</t>
  </si>
  <si>
    <t>Ecole élémentaire Victor Hugo</t>
  </si>
  <si>
    <t>5 CHEMIN DE TRAVERSE</t>
  </si>
  <si>
    <t>0134806808</t>
  </si>
  <si>
    <t>0782244R</t>
  </si>
  <si>
    <t>0782244R@ac-versailles.fr</t>
  </si>
  <si>
    <t>Ecole maternelle Ernest Bousson</t>
  </si>
  <si>
    <t xml:space="preserve">22 RUE ERNEST BOUSSON </t>
  </si>
  <si>
    <t>0139527074</t>
  </si>
  <si>
    <t>0782246T</t>
  </si>
  <si>
    <t>0782246T@ac-versailles.fr</t>
  </si>
  <si>
    <t>Ecole maternelle Les Marolles</t>
  </si>
  <si>
    <t>57 AVENUE DE VERDUN</t>
  </si>
  <si>
    <t>0139527266</t>
  </si>
  <si>
    <t>0782247U</t>
  </si>
  <si>
    <t>0782247U@ac-versailles.fr</t>
  </si>
  <si>
    <t>Ecole maternelle Les Sabinettes</t>
  </si>
  <si>
    <t xml:space="preserve">05 RUE DES SABINETTES </t>
  </si>
  <si>
    <t>0130711641</t>
  </si>
  <si>
    <t>0781428D</t>
  </si>
  <si>
    <t>0781428D@ac-versailles.fr</t>
  </si>
  <si>
    <t>11 CHEMIN DE LA COURTURE</t>
  </si>
  <si>
    <t>CHAUFOUR LES BONNIERES</t>
  </si>
  <si>
    <t>0134760199</t>
  </si>
  <si>
    <t>0780291T</t>
  </si>
  <si>
    <t>0780291T@ac-versailles.fr</t>
  </si>
  <si>
    <t>78450</t>
  </si>
  <si>
    <t>CHAVENAY</t>
  </si>
  <si>
    <t>0130543274</t>
  </si>
  <si>
    <t>POISSY</t>
  </si>
  <si>
    <t>0781788V</t>
  </si>
  <si>
    <t>0781788V@ac-versailles.fr</t>
  </si>
  <si>
    <t>02 RUE DES ECOLES</t>
  </si>
  <si>
    <t>0130549148</t>
  </si>
  <si>
    <t>0780724N</t>
  </si>
  <si>
    <t>0780724N@ac-versailles.fr</t>
  </si>
  <si>
    <t>Ecole maternelle Irène Joliot-Curie</t>
  </si>
  <si>
    <t>06 RUE PIERRE CHESNEAU</t>
  </si>
  <si>
    <t>78460</t>
  </si>
  <si>
    <t>0130523131</t>
  </si>
  <si>
    <t>0781723Z</t>
  </si>
  <si>
    <t>0781723Z@ac-versailles.fr</t>
  </si>
  <si>
    <t xml:space="preserve">RUE FABRE D EGLANTINE </t>
  </si>
  <si>
    <t>0130521714</t>
  </si>
  <si>
    <t>0781937G</t>
  </si>
  <si>
    <t>0781937G@ac-versailles.fr</t>
  </si>
  <si>
    <t>Ecole élémentaire Jean Moulin</t>
  </si>
  <si>
    <t>06 RUE DE DAMPIERRE</t>
  </si>
  <si>
    <t>0130521352</t>
  </si>
  <si>
    <t>0780329J</t>
  </si>
  <si>
    <t>0780329J@ac-versailles.fr</t>
  </si>
  <si>
    <t>568 GRANDE RUE</t>
  </si>
  <si>
    <t>CIVRY LA FORET</t>
  </si>
  <si>
    <t>0134877626</t>
  </si>
  <si>
    <t>0780301D</t>
  </si>
  <si>
    <t>0780301D@ac-versailles.fr</t>
  </si>
  <si>
    <t xml:space="preserve">02 PLACE DE LA MAIRIE </t>
  </si>
  <si>
    <t>78120</t>
  </si>
  <si>
    <t>CLAIREFONTAINE EN YVELINES</t>
  </si>
  <si>
    <t>0134845258</t>
  </si>
  <si>
    <t>0780769M</t>
  </si>
  <si>
    <t>0780769M@ac-versailles.fr</t>
  </si>
  <si>
    <t>Ecole élémentaire Gabriel Bouvet</t>
  </si>
  <si>
    <t xml:space="preserve">RUE DE NEAUPHLE LE CHATEAU </t>
  </si>
  <si>
    <t>78310</t>
  </si>
  <si>
    <t xml:space="preserve">COIGNIERES </t>
  </si>
  <si>
    <t>0130494481</t>
  </si>
  <si>
    <t>0780777W</t>
  </si>
  <si>
    <t>0780777W@ac-versailles.fr</t>
  </si>
  <si>
    <t>Ecole maternelle Gabriel Bouvet</t>
  </si>
  <si>
    <t>RUE DE NEAUPHLE</t>
  </si>
  <si>
    <t>0130494482</t>
  </si>
  <si>
    <t>0781201G</t>
  </si>
  <si>
    <t>0781201G@ac-versailles.fr</t>
  </si>
  <si>
    <t>Ecole maternelle Marcel Pagnol</t>
  </si>
  <si>
    <t>24 RUE DU MOULIN A VENT</t>
  </si>
  <si>
    <t>0134614682</t>
  </si>
  <si>
    <t>0781327U</t>
  </si>
  <si>
    <t>0781327U@ac-versailles.fr</t>
  </si>
  <si>
    <t>22 RUE DU MOULIN A VENT</t>
  </si>
  <si>
    <t>0134614723</t>
  </si>
  <si>
    <t>0780330K</t>
  </si>
  <si>
    <t>0780330K@ac-versailles.fr</t>
  </si>
  <si>
    <t>Ecole élémentaire les petits crayons</t>
  </si>
  <si>
    <t xml:space="preserve">PLACE DES GENERATIONS </t>
  </si>
  <si>
    <t>CONDE SUR VESGRE</t>
  </si>
  <si>
    <t>0134871599</t>
  </si>
  <si>
    <t>0780476U</t>
  </si>
  <si>
    <t>0780476U@ac-versailles.fr</t>
  </si>
  <si>
    <t>Ecole élémentaire Paul Bert</t>
  </si>
  <si>
    <t xml:space="preserve">27 RUE PAUL BERT </t>
  </si>
  <si>
    <t>78700</t>
  </si>
  <si>
    <t>0134908350</t>
  </si>
  <si>
    <t>0780477V</t>
  </si>
  <si>
    <t>0780477V@ac-versailles.fr</t>
  </si>
  <si>
    <t>Ecole élémentaire Gaston Rousset</t>
  </si>
  <si>
    <t>0134908359</t>
  </si>
  <si>
    <t>0780479X</t>
  </si>
  <si>
    <t>0780479X@ac-versailles.fr</t>
  </si>
  <si>
    <t>39 RUE DU PLATEAU DU MOULIN</t>
  </si>
  <si>
    <t>0134908410</t>
  </si>
  <si>
    <t>0780486E</t>
  </si>
  <si>
    <t>0780486E@ac-versailles.fr</t>
  </si>
  <si>
    <t>36 QUAI DE LA REPUBLIQUE</t>
  </si>
  <si>
    <t>0139721155</t>
  </si>
  <si>
    <t>ASH 2 YVELINES</t>
  </si>
  <si>
    <t>0780666A</t>
  </si>
  <si>
    <t>0780666A@ac-versailles.fr</t>
  </si>
  <si>
    <t>Ecole élémentaire Grandes Terres</t>
  </si>
  <si>
    <t>1 PLACE JEAN MONNET</t>
  </si>
  <si>
    <t>0134908450</t>
  </si>
  <si>
    <t>0780667B</t>
  </si>
  <si>
    <t>0780667B@ac-versailles.fr</t>
  </si>
  <si>
    <t>Ecole maternelle Grandes Terres</t>
  </si>
  <si>
    <t>PLACE JEAN MONNET</t>
  </si>
  <si>
    <t>0134908440</t>
  </si>
  <si>
    <t>0781250K</t>
  </si>
  <si>
    <t>0781250K@ac-versailles.fr</t>
  </si>
  <si>
    <t>Ecole maternelle Les Trois Sapins</t>
  </si>
  <si>
    <t>170 AVENUE DU MARECHAL FOCH</t>
  </si>
  <si>
    <t>0134908425</t>
  </si>
  <si>
    <t>0781295J</t>
  </si>
  <si>
    <t>0781295J@ac-versailles.fr</t>
  </si>
  <si>
    <t>Ecole maternelle Quatre Vents</t>
  </si>
  <si>
    <t>36 AVENUE PAUL BRARD</t>
  </si>
  <si>
    <t>0134908405</t>
  </si>
  <si>
    <t>0782508C</t>
  </si>
  <si>
    <t>0782508C@ac-versailles.fr</t>
  </si>
  <si>
    <t>27 RUE DES ECOUVILLIERS</t>
  </si>
  <si>
    <t>0134908460</t>
  </si>
  <si>
    <t>633864,2</t>
  </si>
  <si>
    <t>6878197,9</t>
  </si>
  <si>
    <t>0782509D</t>
  </si>
  <si>
    <t>0782509D@ac-versailles.fr</t>
  </si>
  <si>
    <t>Ecole maternelle Chennevières</t>
  </si>
  <si>
    <t>0134908420</t>
  </si>
  <si>
    <t>0782512G</t>
  </si>
  <si>
    <t>0782512G@ac-versailles.fr</t>
  </si>
  <si>
    <t>Ecole maternelle Plateau du Moulin</t>
  </si>
  <si>
    <t>0134908400</t>
  </si>
  <si>
    <t>0782513H</t>
  </si>
  <si>
    <t>0782513H@ac-versailles.fr</t>
  </si>
  <si>
    <t>Ecole maternelle Croix Blanche</t>
  </si>
  <si>
    <t>5 RUE HENRI DUNANT</t>
  </si>
  <si>
    <t>0134908380</t>
  </si>
  <si>
    <t>0782514J</t>
  </si>
  <si>
    <t>0782514J@ac-versailles.fr</t>
  </si>
  <si>
    <t>Ecole maternelle Les Basses Roches</t>
  </si>
  <si>
    <t xml:space="preserve">RUE JEAN BROUTIN </t>
  </si>
  <si>
    <t>0134908360</t>
  </si>
  <si>
    <t>0783461N</t>
  </si>
  <si>
    <t>0783461N@ac-versailles.fr</t>
  </si>
  <si>
    <t>Ecole maternelle du Confluent</t>
  </si>
  <si>
    <t>0134908340</t>
  </si>
  <si>
    <t>0783468W</t>
  </si>
  <si>
    <t>0783468W@ac-versailles.fr</t>
  </si>
  <si>
    <t>Ecole élémentaire Henri Dunant</t>
  </si>
  <si>
    <t>0134908399</t>
  </si>
  <si>
    <t>0783535U</t>
  </si>
  <si>
    <t>0783535U@ac-versailles.fr</t>
  </si>
  <si>
    <t>Ecole élémentaire Clos d'en haut</t>
  </si>
  <si>
    <t>8 RUE DES BASSES ROCHES</t>
  </si>
  <si>
    <t>0134908370</t>
  </si>
  <si>
    <t>0783543C</t>
  </si>
  <si>
    <t>0783543C@ac-versailles.fr</t>
  </si>
  <si>
    <t>Ecole élémentaire Chennevieres</t>
  </si>
  <si>
    <t>0134908430</t>
  </si>
  <si>
    <t>0780331L</t>
  </si>
  <si>
    <t>0780331L@ac-versailles.fr</t>
  </si>
  <si>
    <t>RUE DU CHATEAU D'EAU</t>
  </si>
  <si>
    <t>COURGENT</t>
  </si>
  <si>
    <t>0130934989</t>
  </si>
  <si>
    <t>0781427C</t>
  </si>
  <si>
    <t>0781427C@ac-versailles.fr</t>
  </si>
  <si>
    <t>25 RUE ANDRE MOJARD</t>
  </si>
  <si>
    <t>CRAVENT</t>
  </si>
  <si>
    <t>0134761659</t>
  </si>
  <si>
    <t>0780641Y</t>
  </si>
  <si>
    <t>0780641Y@ac-versailles.fr</t>
  </si>
  <si>
    <t xml:space="preserve">11 RUE ST MARTIN </t>
  </si>
  <si>
    <t>78121</t>
  </si>
  <si>
    <t xml:space="preserve">CRESPIERES </t>
  </si>
  <si>
    <t>0130543132</t>
  </si>
  <si>
    <t>0781759N</t>
  </si>
  <si>
    <t>0781759N@ac-versailles.fr</t>
  </si>
  <si>
    <t>Ecole maternelle Les Cerisiers</t>
  </si>
  <si>
    <t>27 RUE DES CERISIERS</t>
  </si>
  <si>
    <t>78290</t>
  </si>
  <si>
    <t>CROISSY SUR SEINE</t>
  </si>
  <si>
    <t>0134800249</t>
  </si>
  <si>
    <t>0781969S</t>
  </si>
  <si>
    <t>0781969S@ac-versailles.fr</t>
  </si>
  <si>
    <t>Ecole élémentaire Leclerc</t>
  </si>
  <si>
    <t>11 RUE MBERTEAUX</t>
  </si>
  <si>
    <t>0130150103</t>
  </si>
  <si>
    <t>0781970T</t>
  </si>
  <si>
    <t>0781970T@ac-versailles.fr</t>
  </si>
  <si>
    <t>Ecole élémentaire Jules Verne</t>
  </si>
  <si>
    <t>5 RUE DE LA GARENNE</t>
  </si>
  <si>
    <t>0139766089</t>
  </si>
  <si>
    <t>0782248V</t>
  </si>
  <si>
    <t>0782248V@ac-versailles.fr</t>
  </si>
  <si>
    <t>Ecole maternelle Groupe Jean Moulin</t>
  </si>
  <si>
    <t>21 RUE DE SEINE</t>
  </si>
  <si>
    <t>0139762218</t>
  </si>
  <si>
    <t>0780332M</t>
  </si>
  <si>
    <t>0780332M@ac-versailles.fr</t>
  </si>
  <si>
    <t>Ecole élémentaire G. Bruhat</t>
  </si>
  <si>
    <t>14 GRANDE RUE</t>
  </si>
  <si>
    <t>78111</t>
  </si>
  <si>
    <t>DAMMARTIN EN SERVE</t>
  </si>
  <si>
    <t>0130425455</t>
  </si>
  <si>
    <t>0781730G</t>
  </si>
  <si>
    <t>0781730G@ac-versailles.fr</t>
  </si>
  <si>
    <t>5 IMPASSE DES FONTENELLES</t>
  </si>
  <si>
    <t>DAMPIERRE EN YVELINES</t>
  </si>
  <si>
    <t>0130525520</t>
  </si>
  <si>
    <t>0781397V</t>
  </si>
  <si>
    <t>0781397V@ac-versailles.fr</t>
  </si>
  <si>
    <t>16 GRANDE RUE</t>
  </si>
  <si>
    <t>DROCOURT</t>
  </si>
  <si>
    <t>0134767571</t>
  </si>
  <si>
    <t>0780516M</t>
  </si>
  <si>
    <t>0780516M@ac-versailles.fr</t>
  </si>
  <si>
    <t>Ecole maternelle La Ribambelle</t>
  </si>
  <si>
    <t>40 RUE DES VIGNES</t>
  </si>
  <si>
    <t>78920</t>
  </si>
  <si>
    <t xml:space="preserve">ECQUEVILLY </t>
  </si>
  <si>
    <t>0134755904</t>
  </si>
  <si>
    <t>0781341J</t>
  </si>
  <si>
    <t>0781341J@ac-versailles.fr</t>
  </si>
  <si>
    <t>01 RUE VICTOR HUGO</t>
  </si>
  <si>
    <t>0134755767</t>
  </si>
  <si>
    <t>0781342K</t>
  </si>
  <si>
    <t>0781342K@ac-versailles.fr</t>
  </si>
  <si>
    <t>RUE JULES FERRY</t>
  </si>
  <si>
    <t>0134750137</t>
  </si>
  <si>
    <t>0780306J</t>
  </si>
  <si>
    <t>0780306J@ac-versailles.fr</t>
  </si>
  <si>
    <t>Ecole élémentaire La Commanderie des Templiers</t>
  </si>
  <si>
    <t>AVENUE DE LA VILLEDIEU</t>
  </si>
  <si>
    <t>78990</t>
  </si>
  <si>
    <t>ELANCOURT</t>
  </si>
  <si>
    <t>0130664517</t>
  </si>
  <si>
    <t>0780430U</t>
  </si>
  <si>
    <t>0780430U@ac-versailles.fr</t>
  </si>
  <si>
    <t>Ecole élémentaire Alain Cavallier</t>
  </si>
  <si>
    <t>RUE DES NOUVEAUX HORIZONS</t>
  </si>
  <si>
    <t>0130665001</t>
  </si>
  <si>
    <t>0780431V</t>
  </si>
  <si>
    <t>0780431V@ac-versailles.fr</t>
  </si>
  <si>
    <t>Ecole maternelle Commanderie des Templiers</t>
  </si>
  <si>
    <t>0130504518</t>
  </si>
  <si>
    <t>0780494N</t>
  </si>
  <si>
    <t>0780494N@ac-versailles.fr</t>
  </si>
  <si>
    <t>Ecole maternelle Alain Cavallier</t>
  </si>
  <si>
    <t>0130665002</t>
  </si>
  <si>
    <t>0780654M</t>
  </si>
  <si>
    <t>0780654M@ac-versailles.fr</t>
  </si>
  <si>
    <t>Ecole maternelle Boutons d'Or</t>
  </si>
  <si>
    <t xml:space="preserve">ALLEE DES PAQUERETTES </t>
  </si>
  <si>
    <t>0130502129</t>
  </si>
  <si>
    <t>0780733Y</t>
  </si>
  <si>
    <t>0780733Y@ac-versailles.fr</t>
  </si>
  <si>
    <t>Ecole élémentaire Nouvelle Amsterdam</t>
  </si>
  <si>
    <t>SQUARE DES RHODODENDRONS</t>
  </si>
  <si>
    <t>0130504727</t>
  </si>
  <si>
    <t>0780742H</t>
  </si>
  <si>
    <t>0780742H@ac-versailles.fr</t>
  </si>
  <si>
    <t>Ecole maternelle Nouvelle Amsterdam</t>
  </si>
  <si>
    <t>0130504654</t>
  </si>
  <si>
    <t>0780767K</t>
  </si>
  <si>
    <t>0780767K@ac-versailles.fr</t>
  </si>
  <si>
    <t>Ecole élémentaire Berceau</t>
  </si>
  <si>
    <t>1 SENTE DES NOYERS</t>
  </si>
  <si>
    <t>0130665056</t>
  </si>
  <si>
    <t>0780791L</t>
  </si>
  <si>
    <t>0780791L@ac-versailles.fr</t>
  </si>
  <si>
    <t>Ecole maternelle Le Berceau</t>
  </si>
  <si>
    <t xml:space="preserve">SENTE DES NOYERS </t>
  </si>
  <si>
    <t>0130665055</t>
  </si>
  <si>
    <t>0780824X</t>
  </si>
  <si>
    <t>0780824X@ac-versailles.fr</t>
  </si>
  <si>
    <t>Ecole élémentaire Le Gandouget</t>
  </si>
  <si>
    <t>RUE DES JONQUILLES</t>
  </si>
  <si>
    <t>0130665047</t>
  </si>
  <si>
    <t>0780876D</t>
  </si>
  <si>
    <t>0780876D@ac-versailles.fr</t>
  </si>
  <si>
    <t>Ecole élémentaire Villedieu</t>
  </si>
  <si>
    <t>AVENUE PAUL CEZANNE</t>
  </si>
  <si>
    <t>0130665095</t>
  </si>
  <si>
    <t>0781183M</t>
  </si>
  <si>
    <t>0781183M@ac-versailles.fr</t>
  </si>
  <si>
    <t>Ecole maternelle Le Gandouget</t>
  </si>
  <si>
    <t xml:space="preserve">03 RUE DES JONQUILLES </t>
  </si>
  <si>
    <t>0130665046</t>
  </si>
  <si>
    <t>0781206M</t>
  </si>
  <si>
    <t>0781206M@ac-versailles.fr</t>
  </si>
  <si>
    <t>Ecole maternelle Villedieu</t>
  </si>
  <si>
    <t>0130665096</t>
  </si>
  <si>
    <t>0781289C</t>
  </si>
  <si>
    <t>0781289C@ac-versailles.fr</t>
  </si>
  <si>
    <t xml:space="preserve">13 RUE HECTOR BERLIOZ </t>
  </si>
  <si>
    <t>0130665084</t>
  </si>
  <si>
    <t>0781963K</t>
  </si>
  <si>
    <t>0781963K@ac-versailles.fr</t>
  </si>
  <si>
    <t>Ecole maternelle Jean Monnet</t>
  </si>
  <si>
    <t>RUE DE MADRID</t>
  </si>
  <si>
    <t>0130664536</t>
  </si>
  <si>
    <t>0781968R</t>
  </si>
  <si>
    <t>0781968R@ac-versailles.fr</t>
  </si>
  <si>
    <t>Ecole élémentaire Jean Monnet</t>
  </si>
  <si>
    <t>19 RUE DE BRUXELLES</t>
  </si>
  <si>
    <t>0130664460</t>
  </si>
  <si>
    <t>0782122H</t>
  </si>
  <si>
    <t>0782122H@ac-versailles.fr</t>
  </si>
  <si>
    <t>Ecole maternelle Willy Brandt</t>
  </si>
  <si>
    <t>9 RUE DE DUBLIN</t>
  </si>
  <si>
    <t>0130665032</t>
  </si>
  <si>
    <t>0782124K</t>
  </si>
  <si>
    <t>0782124K@ac-versailles.fr</t>
  </si>
  <si>
    <t>Ecole élémentaire Willy Brandt</t>
  </si>
  <si>
    <t>0130665031</t>
  </si>
  <si>
    <t>0783509R</t>
  </si>
  <si>
    <t>0783509R@ac-versailles.fr</t>
  </si>
  <si>
    <t>13 RUE DE BASSIGNY</t>
  </si>
  <si>
    <t>0130665060</t>
  </si>
  <si>
    <t>0783514W</t>
  </si>
  <si>
    <t>0783514W@ac-versailles.fr</t>
  </si>
  <si>
    <t>0130665061</t>
  </si>
  <si>
    <t>0780365Y</t>
  </si>
  <si>
    <t>0780365Y@ac-versailles.fr</t>
  </si>
  <si>
    <t>PLACE DE LA MAIRIE</t>
  </si>
  <si>
    <t>78125</t>
  </si>
  <si>
    <t>EMANCE</t>
  </si>
  <si>
    <t>0134859394</t>
  </si>
  <si>
    <t>0780252A</t>
  </si>
  <si>
    <t>0780252A@ac-versailles.fr</t>
  </si>
  <si>
    <t>Ecole maternelle Les Pervenches</t>
  </si>
  <si>
    <t xml:space="preserve">RUE DU PAVE </t>
  </si>
  <si>
    <t>78680</t>
  </si>
  <si>
    <t xml:space="preserve">EPONE </t>
  </si>
  <si>
    <t>0130956218</t>
  </si>
  <si>
    <t>0780432W</t>
  </si>
  <si>
    <t>0780432W@ac-versailles.fr</t>
  </si>
  <si>
    <t>Ecole maternelle Les Perce Neige</t>
  </si>
  <si>
    <t>104 AVENUE DU MARECHAL FOCH</t>
  </si>
  <si>
    <t>0130951465</t>
  </si>
  <si>
    <t>0781447Z</t>
  </si>
  <si>
    <t>0781447Z@ac-versailles.fr</t>
  </si>
  <si>
    <t>Ecole élémentaire Madeleine Vernet</t>
  </si>
  <si>
    <t>RUE DE MONTFORT</t>
  </si>
  <si>
    <t>0130951467</t>
  </si>
  <si>
    <t>0781449B</t>
  </si>
  <si>
    <t>0781449B@ac-versailles.fr</t>
  </si>
  <si>
    <t xml:space="preserve">Ecole élémentaire Louis Pasteur </t>
  </si>
  <si>
    <t>0130951466</t>
  </si>
  <si>
    <t>0782237H</t>
  </si>
  <si>
    <t>0782237H@ac-versailles.fr</t>
  </si>
  <si>
    <t>Ecole maternelle Les Lavandes</t>
  </si>
  <si>
    <t>BOULEVARD RENARD BENOIT</t>
  </si>
  <si>
    <t>0130956274</t>
  </si>
  <si>
    <t>0781343L</t>
  </si>
  <si>
    <t>0781343L@ac-versailles.fr</t>
  </si>
  <si>
    <t>02 RUE DES BOUILLONS</t>
  </si>
  <si>
    <t>78740</t>
  </si>
  <si>
    <t>EVECQUEMONT</t>
  </si>
  <si>
    <t>0134742152</t>
  </si>
  <si>
    <t>0780277C</t>
  </si>
  <si>
    <t>0780277C@ac-versailles.fr</t>
  </si>
  <si>
    <t>Ecole élémentaire La Trouée</t>
  </si>
  <si>
    <t>17 RUE DES PETITS PRES</t>
  </si>
  <si>
    <t>78810</t>
  </si>
  <si>
    <t>FEUCHEROLLES</t>
  </si>
  <si>
    <t>0130544382</t>
  </si>
  <si>
    <t>0780609N</t>
  </si>
  <si>
    <t>0780609N@ac-versailles.fr</t>
  </si>
  <si>
    <t>Ecole élémentaire Bernard Deniau</t>
  </si>
  <si>
    <t xml:space="preserve">09 RUE BERNARD DENIAU </t>
  </si>
  <si>
    <t>0130544749</t>
  </si>
  <si>
    <t>0780946E</t>
  </si>
  <si>
    <t>0780946E@ac-versailles.fr</t>
  </si>
  <si>
    <t>05 RUE DE LA MAIRIE</t>
  </si>
  <si>
    <t>FLEXANVILLE</t>
  </si>
  <si>
    <t>0134946034</t>
  </si>
  <si>
    <t>0780754W</t>
  </si>
  <si>
    <t>0780754W@ac-versailles.fr</t>
  </si>
  <si>
    <t>Ecole maternelle Charles Vauthier</t>
  </si>
  <si>
    <t>425 BOULEVARD EXTERIEUR</t>
  </si>
  <si>
    <t xml:space="preserve">FLINS SUR SEINE </t>
  </si>
  <si>
    <t>0130954576</t>
  </si>
  <si>
    <t>0781344M</t>
  </si>
  <si>
    <t>0781344M@ac-versailles.fr</t>
  </si>
  <si>
    <t>Ecole élémentaire Roger Vassieux</t>
  </si>
  <si>
    <t xml:space="preserve">57 RUE DE L'ORME </t>
  </si>
  <si>
    <t>0130957529</t>
  </si>
  <si>
    <t>0781394S</t>
  </si>
  <si>
    <t>0781394S@ac-versailles.fr</t>
  </si>
  <si>
    <t>Ecole élémentaire Ferdinand Buisson</t>
  </si>
  <si>
    <t>131 RUE JEAN JAURES</t>
  </si>
  <si>
    <t>78520</t>
  </si>
  <si>
    <t>FOLLAINVILLE DENNEMONT</t>
  </si>
  <si>
    <t>0134771006</t>
  </si>
  <si>
    <t>0781396U</t>
  </si>
  <si>
    <t>0781396U@ac-versailles.fr</t>
  </si>
  <si>
    <t>Ecole élémentaire Le Petit Prince</t>
  </si>
  <si>
    <t>02 RUE DE LA CROIX DE MANTES</t>
  </si>
  <si>
    <t>0130924864</t>
  </si>
  <si>
    <t>0781888D</t>
  </si>
  <si>
    <t>0781888D@ac-versailles.fr</t>
  </si>
  <si>
    <t>Ecole maternelle Les Farfadets</t>
  </si>
  <si>
    <t>14 BIS ROUTE DE GUERNES</t>
  </si>
  <si>
    <t>0134779838</t>
  </si>
  <si>
    <t>0780169K</t>
  </si>
  <si>
    <t>0780169K@ac-versailles.fr</t>
  </si>
  <si>
    <t>Ecole maternelle René Descartes</t>
  </si>
  <si>
    <t xml:space="preserve">04 RUE RENE DESCARTES </t>
  </si>
  <si>
    <t>78330</t>
  </si>
  <si>
    <t>FONTENAY LE FLEURY</t>
  </si>
  <si>
    <t>0130455211</t>
  </si>
  <si>
    <t>0780170L</t>
  </si>
  <si>
    <t>0780170L@ac-versailles.fr</t>
  </si>
  <si>
    <t>Ecole élémentaire René Descartes</t>
  </si>
  <si>
    <t>0130455203</t>
  </si>
  <si>
    <t>0780909P</t>
  </si>
  <si>
    <t>0780909P@ac-versailles.fr</t>
  </si>
  <si>
    <t>RUE VICTOR HUGO</t>
  </si>
  <si>
    <t>0134606186</t>
  </si>
  <si>
    <t>0780910R</t>
  </si>
  <si>
    <t>0780910R@ac-versailles.fr</t>
  </si>
  <si>
    <t>13 RUE LOUIS PASTEUR</t>
  </si>
  <si>
    <t>0130585918</t>
  </si>
  <si>
    <t>0781326T</t>
  </si>
  <si>
    <t>0781326T@ac-versailles.fr</t>
  </si>
  <si>
    <t>Ecole maternelle La Reinette</t>
  </si>
  <si>
    <t xml:space="preserve">RUE LAENNEC </t>
  </si>
  <si>
    <t>0134606202</t>
  </si>
  <si>
    <t>0782335P</t>
  </si>
  <si>
    <t>0782335P@ac-versailles.fr</t>
  </si>
  <si>
    <t>0130455273</t>
  </si>
  <si>
    <t>0782960U</t>
  </si>
  <si>
    <t>0782960U@ac-versailles.fr</t>
  </si>
  <si>
    <t>Ecole élémentaire Olivier Messiaen</t>
  </si>
  <si>
    <t>19 RUE GEORGES BIZET</t>
  </si>
  <si>
    <t>0139420420</t>
  </si>
  <si>
    <t>0781426B</t>
  </si>
  <si>
    <t>0781426B@ac-versailles.fr</t>
  </si>
  <si>
    <t xml:space="preserve">06 RUE DU CLOS BOULET </t>
  </si>
  <si>
    <t>FONTENAY MAUVOISIN</t>
  </si>
  <si>
    <t>0134765742</t>
  </si>
  <si>
    <t>0781393R</t>
  </si>
  <si>
    <t>0781393R@ac-versailles.fr</t>
  </si>
  <si>
    <t>FONTENAY ST PERE</t>
  </si>
  <si>
    <t>0134791192</t>
  </si>
  <si>
    <t>0781423Y</t>
  </si>
  <si>
    <t>0781423Y@ac-versailles.fr</t>
  </si>
  <si>
    <t>Ecole élémentaire Paul Eluard</t>
  </si>
  <si>
    <t xml:space="preserve">11 ROUTE NATIONALE 13 </t>
  </si>
  <si>
    <t>78840</t>
  </si>
  <si>
    <t>FRENEUSE</t>
  </si>
  <si>
    <t>0171484068</t>
  </si>
  <si>
    <t>0781425A</t>
  </si>
  <si>
    <t>0781425A@ac-versailles.fr</t>
  </si>
  <si>
    <t>50 RUE CHARLES DE GAULLE</t>
  </si>
  <si>
    <t>0130930351</t>
  </si>
  <si>
    <t>0782174P</t>
  </si>
  <si>
    <t>0782174P@ac-versailles.fr</t>
  </si>
  <si>
    <t>Ecole maternelle Langevin-Wallon</t>
  </si>
  <si>
    <t>39 RUE CHARLES DE GAULLE</t>
  </si>
  <si>
    <t>0130930302</t>
  </si>
  <si>
    <t>0782228Y</t>
  </si>
  <si>
    <t>0782228Y@ac-versailles.fr</t>
  </si>
  <si>
    <t>Ecole maternelle Paul Eluard</t>
  </si>
  <si>
    <t>0130930532</t>
  </si>
  <si>
    <t>0781346P</t>
  </si>
  <si>
    <t>0781346P@ac-versailles.fr</t>
  </si>
  <si>
    <t>Ecole élémentaire des quatre vents</t>
  </si>
  <si>
    <t>2 PLACE DE L'EGLISE</t>
  </si>
  <si>
    <t>78250</t>
  </si>
  <si>
    <t>GAILLON SUR MONTCIENT</t>
  </si>
  <si>
    <t>0134745162</t>
  </si>
  <si>
    <t>0780948G</t>
  </si>
  <si>
    <t>0780948G@ac-versailles.fr</t>
  </si>
  <si>
    <t>01 RUE DE LA MAIRIE</t>
  </si>
  <si>
    <t>GALLUIS</t>
  </si>
  <si>
    <t>0134860486</t>
  </si>
  <si>
    <t>0780334P</t>
  </si>
  <si>
    <t>0780334P@ac-versailles.fr</t>
  </si>
  <si>
    <t xml:space="preserve">PLACE DU GENERAL DE GAULLE </t>
  </si>
  <si>
    <t>78950</t>
  </si>
  <si>
    <t>GAMBAIS</t>
  </si>
  <si>
    <t>0134871127</t>
  </si>
  <si>
    <t>0780449P</t>
  </si>
  <si>
    <t>0780449P@ac-versailles.fr</t>
  </si>
  <si>
    <t>RUE ST MAURICE</t>
  </si>
  <si>
    <t>78890</t>
  </si>
  <si>
    <t>GARANCIERES</t>
  </si>
  <si>
    <t>0134864780</t>
  </si>
  <si>
    <t>0781659E</t>
  </si>
  <si>
    <t>0781659E@ac-versailles.fr</t>
  </si>
  <si>
    <t xml:space="preserve">07 RUE ST PIERRE </t>
  </si>
  <si>
    <t>0134864386</t>
  </si>
  <si>
    <t>0781390M</t>
  </si>
  <si>
    <t>0781390M@ac-versailles.fr</t>
  </si>
  <si>
    <t>Ecole élémentaire Pierre Corneille</t>
  </si>
  <si>
    <t>15 AVENUE MADEMOISELLE DOSNE</t>
  </si>
  <si>
    <t>GARGENVILLE</t>
  </si>
  <si>
    <t>0130988926</t>
  </si>
  <si>
    <t>0781391N</t>
  </si>
  <si>
    <t>0781391N@ac-versailles.fr</t>
  </si>
  <si>
    <t>Ecole élémentaire Molière</t>
  </si>
  <si>
    <t>29 RUE DES PRES L ABBE</t>
  </si>
  <si>
    <t>0130988919</t>
  </si>
  <si>
    <t>0782231B</t>
  </si>
  <si>
    <t>0782231B@ac-versailles.fr</t>
  </si>
  <si>
    <t>Ecole maternelle Jean de La Fontaine</t>
  </si>
  <si>
    <t xml:space="preserve">20 RUE JEAN DE LA FONTAINE </t>
  </si>
  <si>
    <t>0130988921</t>
  </si>
  <si>
    <t>0783708G</t>
  </si>
  <si>
    <t>0783708G@ac-versailles.fr</t>
  </si>
  <si>
    <t>Ecole élémentaire Jeanne Couvry</t>
  </si>
  <si>
    <t>RUE SIMONE VEIL</t>
  </si>
  <si>
    <t>0130426347</t>
  </si>
  <si>
    <t>0780368B</t>
  </si>
  <si>
    <t>0780368B@ac-versailles.fr</t>
  </si>
  <si>
    <t>GAZERAN</t>
  </si>
  <si>
    <t>0134831997</t>
  </si>
  <si>
    <t>0781421W</t>
  </si>
  <si>
    <t>0781421W@ac-versailles.fr</t>
  </si>
  <si>
    <t xml:space="preserve">12 TER RUE DES ECOLES </t>
  </si>
  <si>
    <t xml:space="preserve">GOMMECOURT </t>
  </si>
  <si>
    <t>0130930817</t>
  </si>
  <si>
    <t>0780951K</t>
  </si>
  <si>
    <t>0780951K@ac-versailles.fr</t>
  </si>
  <si>
    <t xml:space="preserve">24 VALLEE PENAUT </t>
  </si>
  <si>
    <t>GOUPILLIERES</t>
  </si>
  <si>
    <t>0134875227</t>
  </si>
  <si>
    <t>0781452E</t>
  </si>
  <si>
    <t>0781452E@ac-versailles.fr</t>
  </si>
  <si>
    <t>1 RUE DES COUTURES</t>
  </si>
  <si>
    <t>GOUSSONVILLE</t>
  </si>
  <si>
    <t>0130939365</t>
  </si>
  <si>
    <t>0781635D</t>
  </si>
  <si>
    <t>0781635D@ac-versailles.fr</t>
  </si>
  <si>
    <t>02 RUE DES PLANTES</t>
  </si>
  <si>
    <t>GRESSEY</t>
  </si>
  <si>
    <t>0134876093</t>
  </si>
  <si>
    <t>0780952L</t>
  </si>
  <si>
    <t>0780952L@ac-versailles.fr</t>
  </si>
  <si>
    <t xml:space="preserve">01 CHEMIN DE LA MASSE </t>
  </si>
  <si>
    <t xml:space="preserve">GROSROUVRE </t>
  </si>
  <si>
    <t>0134869268</t>
  </si>
  <si>
    <t>0781389L</t>
  </si>
  <si>
    <t>0781389L@ac-versailles.fr</t>
  </si>
  <si>
    <t>GUERNES</t>
  </si>
  <si>
    <t>0134776428</t>
  </si>
  <si>
    <t>MANTES LA VILLE</t>
  </si>
  <si>
    <t>0780794P</t>
  </si>
  <si>
    <t>0780794P@ac-versailles.fr</t>
  </si>
  <si>
    <t>CHEMIN DES RUBEILLES</t>
  </si>
  <si>
    <t>GUERVILLE</t>
  </si>
  <si>
    <t>0130423652</t>
  </si>
  <si>
    <t>0781453F</t>
  </si>
  <si>
    <t>0781453F@ac-versailles.fr</t>
  </si>
  <si>
    <t>0130426329</t>
  </si>
  <si>
    <t>0781387J</t>
  </si>
  <si>
    <t>0781387J@ac-versailles.fr</t>
  </si>
  <si>
    <t xml:space="preserve">05 PLACE DE LA MAIRIE </t>
  </si>
  <si>
    <t>GUITRANCOURT</t>
  </si>
  <si>
    <t>0134791056</t>
  </si>
  <si>
    <t>0780670E</t>
  </si>
  <si>
    <t>0780670E@ac-versailles.fr</t>
  </si>
  <si>
    <t>Ecole maternelle Francine Fromont</t>
  </si>
  <si>
    <t xml:space="preserve">01 RUE YOURI GAGARINE </t>
  </si>
  <si>
    <t>78280</t>
  </si>
  <si>
    <t xml:space="preserve">GUYANCOURT </t>
  </si>
  <si>
    <t>0130437635</t>
  </si>
  <si>
    <t>GUYANCOURT-MONTIGNY</t>
  </si>
  <si>
    <t>1ère</t>
  </si>
  <si>
    <t>0780671F</t>
  </si>
  <si>
    <t>0780671F@ac-versailles.fr</t>
  </si>
  <si>
    <t>Ecole élémentaire Georges Politzer</t>
  </si>
  <si>
    <t xml:space="preserve">03 RUE YOURI GAGARINE </t>
  </si>
  <si>
    <t>0130437644</t>
  </si>
  <si>
    <t>0780911S</t>
  </si>
  <si>
    <t>0780911S@ac-versailles.fr</t>
  </si>
  <si>
    <t>20 ROUTE DE TROUX</t>
  </si>
  <si>
    <t>0130437147</t>
  </si>
  <si>
    <t>0781184N</t>
  </si>
  <si>
    <t>0781184N@ac-versailles.fr</t>
  </si>
  <si>
    <t>Ecole maternelle Elsa Triolet</t>
  </si>
  <si>
    <t>02 RUE JACQUES PREVERT</t>
  </si>
  <si>
    <t>0130441301</t>
  </si>
  <si>
    <t>0781190V</t>
  </si>
  <si>
    <t>0781190V@ac-versailles.fr</t>
  </si>
  <si>
    <t>Ecole élémentaire Jean Lurcat</t>
  </si>
  <si>
    <t xml:space="preserve">BOULEVARD JEAN JAURES </t>
  </si>
  <si>
    <t>0130442901</t>
  </si>
  <si>
    <t>0781290D</t>
  </si>
  <si>
    <t>0781290D@ac-versailles.fr</t>
  </si>
  <si>
    <t>Ecole élémentaire Robespierre</t>
  </si>
  <si>
    <t>RUE JACQUES DUCLOS</t>
  </si>
  <si>
    <t>0130435015</t>
  </si>
  <si>
    <t>0781545F</t>
  </si>
  <si>
    <t>0781545F@ac-versailles.fr</t>
  </si>
  <si>
    <t>Ecole maternelle Clara Zetkin</t>
  </si>
  <si>
    <t>03 RUE DES DROITS DE L HOMME</t>
  </si>
  <si>
    <t>0130430829</t>
  </si>
  <si>
    <t>0781557U</t>
  </si>
  <si>
    <t>0781557U@ac-versailles.fr</t>
  </si>
  <si>
    <t>Ecole élémentaire Francis Poulenc</t>
  </si>
  <si>
    <t>IMPASSE JACQUES BREL</t>
  </si>
  <si>
    <t>0130644485</t>
  </si>
  <si>
    <t>0781568F</t>
  </si>
  <si>
    <t>0781568F@ac-versailles.fr</t>
  </si>
  <si>
    <t>Ecole maternelle Georges Brassens</t>
  </si>
  <si>
    <t>7 PLACE JACQUES BREL</t>
  </si>
  <si>
    <t>0130644486</t>
  </si>
  <si>
    <t>0781655A</t>
  </si>
  <si>
    <t>0781655A@ac-versailles.fr</t>
  </si>
  <si>
    <t>Ecole maternelle Jean Cocteau</t>
  </si>
  <si>
    <t>ALLEE JACQUES BREL</t>
  </si>
  <si>
    <t>0130640956</t>
  </si>
  <si>
    <t>0781670S</t>
  </si>
  <si>
    <t>0781670S@ac-versailles.fr</t>
  </si>
  <si>
    <t>Ecole élémentaire Robert Desnos</t>
  </si>
  <si>
    <t>3ALL JACQUES BREL</t>
  </si>
  <si>
    <t>0130644130</t>
  </si>
  <si>
    <t>0781702B</t>
  </si>
  <si>
    <t>0781702B@ac-versailles.fr</t>
  </si>
  <si>
    <t>Ecole élémentaire Sonia Delaunay</t>
  </si>
  <si>
    <t>BOULEVARD PAUL CEZANNE</t>
  </si>
  <si>
    <t>0130579569</t>
  </si>
  <si>
    <t>0781821F</t>
  </si>
  <si>
    <t>0781821F@ac-versailles.fr</t>
  </si>
  <si>
    <t>Ecole maternelle Berthe Morisot</t>
  </si>
  <si>
    <t>0130579628</t>
  </si>
  <si>
    <t>0781890F</t>
  </si>
  <si>
    <t>0781890F@ac-versailles.fr</t>
  </si>
  <si>
    <t>Ecole maternelle Dagobert</t>
  </si>
  <si>
    <t>01 RUE JEAN MONNET</t>
  </si>
  <si>
    <t>0130431171</t>
  </si>
  <si>
    <t>0781892H</t>
  </si>
  <si>
    <t>0781892H@ac-versailles.fr</t>
  </si>
  <si>
    <t>Ecole élémentaire Charlemagne</t>
  </si>
  <si>
    <t>02 RUE JEAN MONNET</t>
  </si>
  <si>
    <t>0130436600</t>
  </si>
  <si>
    <t>0781928X</t>
  </si>
  <si>
    <t>0781928X@ac-versailles.fr</t>
  </si>
  <si>
    <t>Ecole élémentaire Malet Isaac</t>
  </si>
  <si>
    <t>RUE VIOLLET LE DUC</t>
  </si>
  <si>
    <t>0130609284</t>
  </si>
  <si>
    <t>0782095D</t>
  </si>
  <si>
    <t>0782095D@ac-versailles.fr</t>
  </si>
  <si>
    <t>01 RUE JMICHELET</t>
  </si>
  <si>
    <t>0130960153</t>
  </si>
  <si>
    <t>0782099H</t>
  </si>
  <si>
    <t>0782099H@ac-versailles.fr</t>
  </si>
  <si>
    <t>Ecole élémentaire Mermoz</t>
  </si>
  <si>
    <t>05 RUE J MICHELET</t>
  </si>
  <si>
    <t>0130960289</t>
  </si>
  <si>
    <t>0782336R</t>
  </si>
  <si>
    <t>0782336R@ac-versailles.fr</t>
  </si>
  <si>
    <t>Ecole maternelle Paul Langevin</t>
  </si>
  <si>
    <t xml:space="preserve">20 BIS ROUTE DE TROUX </t>
  </si>
  <si>
    <t>0161370711</t>
  </si>
  <si>
    <t>0783450B</t>
  </si>
  <si>
    <t>0783450B@ac-versailles.fr</t>
  </si>
  <si>
    <t>Ecole maternelle Jeanne Moreau</t>
  </si>
  <si>
    <t>6 RUE LE CORBUSIER</t>
  </si>
  <si>
    <t>0130572256</t>
  </si>
  <si>
    <t>0783451C</t>
  </si>
  <si>
    <t>0783451C@ac-versailles.fr</t>
  </si>
  <si>
    <t>Ecole élémentaire Arthur et Lise London</t>
  </si>
  <si>
    <t>2 RUE LE CORBUSIER</t>
  </si>
  <si>
    <t>0130573823</t>
  </si>
  <si>
    <t>0783510S</t>
  </si>
  <si>
    <t>0783510S@ac-versailles.fr</t>
  </si>
  <si>
    <t>Ecole maternelle Marie Pape Carpantier</t>
  </si>
  <si>
    <t>1 RUE GUY BARILLIO</t>
  </si>
  <si>
    <t>0161380206</t>
  </si>
  <si>
    <t>0783511T</t>
  </si>
  <si>
    <t>0783511T@ac-versailles.fr</t>
  </si>
  <si>
    <t>Ecole maternelle Petit Gibus</t>
  </si>
  <si>
    <t>6 RUE JEAN VALJEAN</t>
  </si>
  <si>
    <t>0161373100</t>
  </si>
  <si>
    <t>0783515X</t>
  </si>
  <si>
    <t>0783515X@ac-versailles.fr</t>
  </si>
  <si>
    <t>Ecole élémentaire Jean Christophe</t>
  </si>
  <si>
    <t>10 RUE JEAN VALJEAN</t>
  </si>
  <si>
    <t>0161373102</t>
  </si>
  <si>
    <t>0783581U</t>
  </si>
  <si>
    <t>0783581U@ac-versailles.fr</t>
  </si>
  <si>
    <t xml:space="preserve">14 RUE DE CHANTEREINE </t>
  </si>
  <si>
    <t>HARDRICOURT</t>
  </si>
  <si>
    <t>0134749650</t>
  </si>
  <si>
    <t>0780337T</t>
  </si>
  <si>
    <t>0780337T@ac-versailles.fr</t>
  </si>
  <si>
    <t>Ecole élémentaire Henri Barlet</t>
  </si>
  <si>
    <t xml:space="preserve">HARGEVILLE </t>
  </si>
  <si>
    <t>0961431890</t>
  </si>
  <si>
    <t>0781349T</t>
  </si>
  <si>
    <t>0781349T@ac-versailles.fr</t>
  </si>
  <si>
    <t>09 RUE ST CLAIR</t>
  </si>
  <si>
    <t xml:space="preserve">HERBEVILLE </t>
  </si>
  <si>
    <t>0130906525</t>
  </si>
  <si>
    <t>0780370D</t>
  </si>
  <si>
    <t>0780370D@ac-versailles.fr</t>
  </si>
  <si>
    <t>HAMEAU DE BECHEREAU</t>
  </si>
  <si>
    <t>HERMERAY</t>
  </si>
  <si>
    <t>0134835543</t>
  </si>
  <si>
    <t>0780450R</t>
  </si>
  <si>
    <t>0780450R@ac-versailles.fr</t>
  </si>
  <si>
    <t xml:space="preserve">60 RUE D EPERNON </t>
  </si>
  <si>
    <t>HOUDAN</t>
  </si>
  <si>
    <t>0130596230</t>
  </si>
  <si>
    <t>0782490H</t>
  </si>
  <si>
    <t>0782490H@ac-versailles.fr</t>
  </si>
  <si>
    <t>Ecole maternelle Arc en Ciel</t>
  </si>
  <si>
    <t xml:space="preserve">02 ALLEE DE LA VIERGE </t>
  </si>
  <si>
    <t>0130596283</t>
  </si>
  <si>
    <t>0780227Y</t>
  </si>
  <si>
    <t>0780227Y@ac-versailles.fr</t>
  </si>
  <si>
    <t>Ecole maternelle Danielle Casanova</t>
  </si>
  <si>
    <t>37 RUE MARTYRS DE LA RESISTANC</t>
  </si>
  <si>
    <t>78800</t>
  </si>
  <si>
    <t>HOUILLES</t>
  </si>
  <si>
    <t>0139681942</t>
  </si>
  <si>
    <t>0780280F</t>
  </si>
  <si>
    <t>0780280F@ac-versailles.fr</t>
  </si>
  <si>
    <t>Ecole élémentaire Guillaume et Jean Detraves</t>
  </si>
  <si>
    <t xml:space="preserve">32 RUE ANDRE MAUPRIME </t>
  </si>
  <si>
    <t>0139681998</t>
  </si>
  <si>
    <t>0780300C</t>
  </si>
  <si>
    <t>0780300C@ac-versailles.fr</t>
  </si>
  <si>
    <t>Ecole élémentaire Maurice Velter</t>
  </si>
  <si>
    <t>19 RUE EMILE COMBES</t>
  </si>
  <si>
    <t>0139144484</t>
  </si>
  <si>
    <t>0780858J</t>
  </si>
  <si>
    <t>0780858J@ac-versailles.fr</t>
  </si>
  <si>
    <t>Ecole maternelle Lucien Waterlot</t>
  </si>
  <si>
    <t>06 BIS RUE FLORENTIN LASSON</t>
  </si>
  <si>
    <t>0139140564</t>
  </si>
  <si>
    <t>0780889T</t>
  </si>
  <si>
    <t>0780889T@ac-versailles.fr</t>
  </si>
  <si>
    <t>Ecole élémentaire Félix Toussaint</t>
  </si>
  <si>
    <t xml:space="preserve">ALLEE FELIX TOUSSAINT </t>
  </si>
  <si>
    <t>0130863393</t>
  </si>
  <si>
    <t>0780890U</t>
  </si>
  <si>
    <t>0780890U@ac-versailles.fr</t>
  </si>
  <si>
    <t>Ecole élémentaire Jules Guesde</t>
  </si>
  <si>
    <t>ALLEE LAPORTE</t>
  </si>
  <si>
    <t>0130863394</t>
  </si>
  <si>
    <t>0780891V</t>
  </si>
  <si>
    <t>0780891V@ac-versailles.fr</t>
  </si>
  <si>
    <t>05 RUE FERDINAND BUISSON</t>
  </si>
  <si>
    <t>0139143820</t>
  </si>
  <si>
    <t>0780892W</t>
  </si>
  <si>
    <t>0780892W@ac-versailles.fr</t>
  </si>
  <si>
    <t>Ecole élémentaire Paul Brejeat</t>
  </si>
  <si>
    <t>0139143824</t>
  </si>
  <si>
    <t>0780893X</t>
  </si>
  <si>
    <t>0780893X@ac-versailles.fr</t>
  </si>
  <si>
    <t>Ecole élémentaire Réveil Matin</t>
  </si>
  <si>
    <t>81 RUE ROBESPIERRE</t>
  </si>
  <si>
    <t>0139146464</t>
  </si>
  <si>
    <t>0781248H</t>
  </si>
  <si>
    <t>0781248H@ac-versailles.fr</t>
  </si>
  <si>
    <t>Ecole maternelle Salvador Allende</t>
  </si>
  <si>
    <t>44 RUE HOCHE</t>
  </si>
  <si>
    <t>0139140470</t>
  </si>
  <si>
    <t>0781676Y</t>
  </si>
  <si>
    <t>0781676Y@ac-versailles.fr</t>
  </si>
  <si>
    <t>Ecole maternelle Jean Piaget</t>
  </si>
  <si>
    <t>0130863395</t>
  </si>
  <si>
    <t>0782373F</t>
  </si>
  <si>
    <t>0782373F@ac-versailles.fr</t>
  </si>
  <si>
    <t>Ecole maternelle Francis Julliand</t>
  </si>
  <si>
    <t>01 RUE DOCTEUR ZAMENHOF</t>
  </si>
  <si>
    <t>0139140070</t>
  </si>
  <si>
    <t>0782374G</t>
  </si>
  <si>
    <t>0782374G@ac-versailles.fr</t>
  </si>
  <si>
    <t>0139143802</t>
  </si>
  <si>
    <t>0782375H</t>
  </si>
  <si>
    <t>0782375H@ac-versailles.fr</t>
  </si>
  <si>
    <t>Ecole maternelle Victor Schoelcher</t>
  </si>
  <si>
    <t>10 RUE REVEIL MATIN</t>
  </si>
  <si>
    <t>0139146549</t>
  </si>
  <si>
    <t>0783201F</t>
  </si>
  <si>
    <t>0783201F@ac-versailles.fr</t>
  </si>
  <si>
    <t>Ecole maternelle Léon Frapie</t>
  </si>
  <si>
    <t>29 RUE DE SOLFERINO</t>
  </si>
  <si>
    <t>0139140550</t>
  </si>
  <si>
    <t>0780583K</t>
  </si>
  <si>
    <t>0780583K@ac-versailles.fr</t>
  </si>
  <si>
    <t>Ecole maternelle Famy</t>
  </si>
  <si>
    <t xml:space="preserve">ISSOU </t>
  </si>
  <si>
    <t>0130935673</t>
  </si>
  <si>
    <t>0781386H</t>
  </si>
  <si>
    <t>0781386H@ac-versailles.fr</t>
  </si>
  <si>
    <t>Ecole élémentaire Famy</t>
  </si>
  <si>
    <t>0130936643</t>
  </si>
  <si>
    <t>0781893J</t>
  </si>
  <si>
    <t>0781893J@ac-versailles.fr</t>
  </si>
  <si>
    <t>Ecole élémentaire Les Quatre Eléments</t>
  </si>
  <si>
    <t>PLACE DU MONTALET</t>
  </si>
  <si>
    <t>0130935580</t>
  </si>
  <si>
    <t>0783440R</t>
  </si>
  <si>
    <t>0783440R@ac-versailles.fr</t>
  </si>
  <si>
    <t>Ecole maternelle Plein Ciel</t>
  </si>
  <si>
    <t>PLACE DE MONTALET</t>
  </si>
  <si>
    <t>0130937540</t>
  </si>
  <si>
    <t>0781384F</t>
  </si>
  <si>
    <t>0781384F@ac-versailles.fr</t>
  </si>
  <si>
    <t xml:space="preserve">51 RUE DU REGARD </t>
  </si>
  <si>
    <t>JAMBVILLE</t>
  </si>
  <si>
    <t>0134754680</t>
  </si>
  <si>
    <t>0780772R</t>
  </si>
  <si>
    <t>0780772R@ac-versailles.fr</t>
  </si>
  <si>
    <t>Ecole maternelle Hélène Boucher</t>
  </si>
  <si>
    <t>RUE LOUIS PHELYPEAUX</t>
  </si>
  <si>
    <t>78760</t>
  </si>
  <si>
    <t xml:space="preserve">JOUARS PONTCHARTRAIN </t>
  </si>
  <si>
    <t>0134894917</t>
  </si>
  <si>
    <t>0781734L</t>
  </si>
  <si>
    <t>0781734L@ac-versailles.fr</t>
  </si>
  <si>
    <t>RUE DE LA CIMBALLE</t>
  </si>
  <si>
    <t>0134897992</t>
  </si>
  <si>
    <t>0780528A</t>
  </si>
  <si>
    <t>0780528A@ac-versailles.fr</t>
  </si>
  <si>
    <t>Ecole maternelle Parc de Diane</t>
  </si>
  <si>
    <t>LIEU-DIT RESIDENCE PARC DE DIANE</t>
  </si>
  <si>
    <t>78350</t>
  </si>
  <si>
    <t>JOUY EN JOSAS</t>
  </si>
  <si>
    <t>0139565265</t>
  </si>
  <si>
    <t>0780529B</t>
  </si>
  <si>
    <t>0780529B@ac-versailles.fr</t>
  </si>
  <si>
    <t>Ecole élémentaire du Parc de Diane</t>
  </si>
  <si>
    <t>0139565261</t>
  </si>
  <si>
    <t>0781054X</t>
  </si>
  <si>
    <t>0781054X@ac-versailles.fr</t>
  </si>
  <si>
    <t>Ecole élémentaire Emile Mousseau</t>
  </si>
  <si>
    <t>42 RUE JEAN JAURES</t>
  </si>
  <si>
    <r>
      <rPr>
        <strike/>
        <sz val="9"/>
        <color indexed="8"/>
        <rFont val="Arial"/>
        <family val="2"/>
      </rPr>
      <t>0139564130</t>
    </r>
    <r>
      <rPr>
        <sz val="9"/>
        <color indexed="8"/>
        <rFont val="Arial"/>
        <family val="2"/>
      </rPr>
      <t xml:space="preserve">
</t>
    </r>
    <r>
      <rPr>
        <sz val="9"/>
        <color indexed="10"/>
        <rFont val="Arial"/>
        <family val="2"/>
      </rPr>
      <t>0772880129</t>
    </r>
  </si>
  <si>
    <t>0781057A</t>
  </si>
  <si>
    <t>0781057A@ac-versailles.fr</t>
  </si>
  <si>
    <t>Ecole élémentaire Bourget Calmette</t>
  </si>
  <si>
    <t>CHEMIN DES QUARANTE PERCHES</t>
  </si>
  <si>
    <t>0139465405</t>
  </si>
  <si>
    <t>0782289P</t>
  </si>
  <si>
    <t>0782289P@ac-versailles.fr</t>
  </si>
  <si>
    <t>Ecole maternelle Jacques Toutain</t>
  </si>
  <si>
    <t xml:space="preserve">46 AVENUE JEAN JAURES </t>
  </si>
  <si>
    <t>0139564152</t>
  </si>
  <si>
    <t>0783202G</t>
  </si>
  <si>
    <t>0783202G@ac-versailles.fr</t>
  </si>
  <si>
    <t>Ecole maternelle Bourget Calmette</t>
  </si>
  <si>
    <t>0139465582</t>
  </si>
  <si>
    <t>0781418T</t>
  </si>
  <si>
    <t>0781418T@ac-versailles.fr</t>
  </si>
  <si>
    <t>JOUY MAUVOISIN</t>
  </si>
  <si>
    <t>0134765048</t>
  </si>
  <si>
    <t>0781458L</t>
  </si>
  <si>
    <t>0781458L@ac-versailles.fr</t>
  </si>
  <si>
    <t>Ecole élémentaire JulCochin</t>
  </si>
  <si>
    <t>64 GRANDE RUE</t>
  </si>
  <si>
    <t>JUMEAUVILLE</t>
  </si>
  <si>
    <t>0130939888</t>
  </si>
  <si>
    <t>0780795R</t>
  </si>
  <si>
    <t>0780795R@ac-versailles.fr</t>
  </si>
  <si>
    <t xml:space="preserve">PARC DES SERGENTERIES </t>
  </si>
  <si>
    <t>78820</t>
  </si>
  <si>
    <t>JUZIERS</t>
  </si>
  <si>
    <t>0134756104</t>
  </si>
  <si>
    <t>0781381C</t>
  </si>
  <si>
    <t>0781381C@ac-versailles.fr</t>
  </si>
  <si>
    <t>Ecole élémentaire Sergenteries</t>
  </si>
  <si>
    <t xml:space="preserve">05 RUE DE L HOTEL DE VILLE </t>
  </si>
  <si>
    <t>0134756139</t>
  </si>
  <si>
    <t>0780564P</t>
  </si>
  <si>
    <t>0780564P@ac-versailles.fr</t>
  </si>
  <si>
    <t>Ecole élémentaire du Haut des Guerines</t>
  </si>
  <si>
    <t>34 CHEMIN PAVE</t>
  </si>
  <si>
    <t>78620</t>
  </si>
  <si>
    <t>L ETANG LA VILLE</t>
  </si>
  <si>
    <t>0139584049</t>
  </si>
  <si>
    <t>0782433W</t>
  </si>
  <si>
    <t>0782433W@ac-versailles.fr</t>
  </si>
  <si>
    <t>Ecole maternelle du Haut des Guerines</t>
  </si>
  <si>
    <t>38 BIS CHEMIN PAVE</t>
  </si>
  <si>
    <t>0139584917</t>
  </si>
  <si>
    <t>0780361U</t>
  </si>
  <si>
    <t>0780361U@ac-versailles.fr</t>
  </si>
  <si>
    <t>Ecole élémentaire Les Chanterelles</t>
  </si>
  <si>
    <t>21 RUE DES ECOLES</t>
  </si>
  <si>
    <t>LA BOISSIERE ECOLE</t>
  </si>
  <si>
    <t>0134850293</t>
  </si>
  <si>
    <t>0780282H</t>
  </si>
  <si>
    <t>0780282H@ac-versailles.fr</t>
  </si>
  <si>
    <t>RUE DE L'ECOLE</t>
  </si>
  <si>
    <t>LA CELLE LES BORDES</t>
  </si>
  <si>
    <t>0134852232</t>
  </si>
  <si>
    <t>0780425N</t>
  </si>
  <si>
    <t>0780425N@ac-versailles.fr</t>
  </si>
  <si>
    <t>02 ALLEE DES BOIS BLANCS</t>
  </si>
  <si>
    <t>78170</t>
  </si>
  <si>
    <t>LA CELLE ST CLOUD</t>
  </si>
  <si>
    <t>0130821791</t>
  </si>
  <si>
    <t>0780524W</t>
  </si>
  <si>
    <t>0780524W@ac-versailles.fr</t>
  </si>
  <si>
    <t>01 AVENUE AUGUSTE DUTREUX</t>
  </si>
  <si>
    <t>0130782394</t>
  </si>
  <si>
    <t>0780859K</t>
  </si>
  <si>
    <t>0780859K@ac-versailles.fr</t>
  </si>
  <si>
    <t>0130782392</t>
  </si>
  <si>
    <t>0780864R</t>
  </si>
  <si>
    <t>0780864R@ac-versailles.fr</t>
  </si>
  <si>
    <t>Ecole élémentaire Pierre et Marie Curie</t>
  </si>
  <si>
    <t>AVENUE DE LA GRANDE TERRASSE</t>
  </si>
  <si>
    <t>0130821991</t>
  </si>
  <si>
    <t>0782495N</t>
  </si>
  <si>
    <t>0782495N@ac-versailles.fr</t>
  </si>
  <si>
    <t>Ecole maternelle Jules Ferry</t>
  </si>
  <si>
    <t>0130821792</t>
  </si>
  <si>
    <t>0782497R</t>
  </si>
  <si>
    <t>0782497R@ac-versailles.fr</t>
  </si>
  <si>
    <t>Ecole maternelle Pierre et Marie Curie</t>
  </si>
  <si>
    <t>0130821992</t>
  </si>
  <si>
    <t>0782498S</t>
  </si>
  <si>
    <t>0782498S@ac-versailles.fr</t>
  </si>
  <si>
    <t>Ecole maternelle Morel de Vinde</t>
  </si>
  <si>
    <t>28 AVENUE DE LA JONCHERE</t>
  </si>
  <si>
    <t>0130781591</t>
  </si>
  <si>
    <t>0783198C</t>
  </si>
  <si>
    <t>0783198C@ac-versailles.fr</t>
  </si>
  <si>
    <t>41 AVENUE MAURICE DE HIRSCH</t>
  </si>
  <si>
    <t>0130783201</t>
  </si>
  <si>
    <t>0783199D</t>
  </si>
  <si>
    <t>0783199D@ac-versailles.fr</t>
  </si>
  <si>
    <t>Ecole maternelle Henri Dunant</t>
  </si>
  <si>
    <t>0130783202</t>
  </si>
  <si>
    <t>0783542B</t>
  </si>
  <si>
    <t>0783542B@ac-versailles.fr</t>
  </si>
  <si>
    <t>Ecole élémentaire Morel de Vinde</t>
  </si>
  <si>
    <t>0130781592</t>
  </si>
  <si>
    <t>0781451D</t>
  </si>
  <si>
    <t>0781451D@ac-versailles.fr</t>
  </si>
  <si>
    <t>Ecole élémentaire les 3 tilleuls</t>
  </si>
  <si>
    <t>01 PLACE DE LA LIBERATION</t>
  </si>
  <si>
    <t xml:space="preserve">LA FALAISE </t>
  </si>
  <si>
    <t>0130958688</t>
  </si>
  <si>
    <t>0780338U</t>
  </si>
  <si>
    <t>0780338U@ac-versailles.fr</t>
  </si>
  <si>
    <t>LA HAUTEVILLE</t>
  </si>
  <si>
    <t>0134850625</t>
  </si>
  <si>
    <t>0780967C</t>
  </si>
  <si>
    <t>0780967C@ac-versailles.fr</t>
  </si>
  <si>
    <t>Ecole élémentaire Marcel Bouquet</t>
  </si>
  <si>
    <t>06 RUE DU PRESIDENT COTY</t>
  </si>
  <si>
    <t>78940</t>
  </si>
  <si>
    <t>LA QUEUE LES YVELINES</t>
  </si>
  <si>
    <t>0134864211</t>
  </si>
  <si>
    <t>0783367L</t>
  </si>
  <si>
    <t>0783367L@ac-versailles.fr</t>
  </si>
  <si>
    <t>6 BIS RUE DU PRESIDENT COTY</t>
  </si>
  <si>
    <t>0134864241</t>
  </si>
  <si>
    <t>0780545U</t>
  </si>
  <si>
    <t>0780545U@ac-versailles.fr</t>
  </si>
  <si>
    <t>Ecole maternelle Parc du Château</t>
  </si>
  <si>
    <t>02 AVENUE DE LA GARE</t>
  </si>
  <si>
    <t>78320</t>
  </si>
  <si>
    <t>LA VERRIERE</t>
  </si>
  <si>
    <t>0130057015</t>
  </si>
  <si>
    <t>0780585M</t>
  </si>
  <si>
    <t>0780585M@ac-versailles.fr</t>
  </si>
  <si>
    <t>Ecole élémentaire Parc du Château</t>
  </si>
  <si>
    <t>0130057020</t>
  </si>
  <si>
    <t>0780690B</t>
  </si>
  <si>
    <t>0780690B@ac-versailles.fr</t>
  </si>
  <si>
    <t>Ecole maternelle Bois de l'Etang</t>
  </si>
  <si>
    <t>6 RUE EMILE DUREUIL</t>
  </si>
  <si>
    <t>0130628925</t>
  </si>
  <si>
    <t>0780737C</t>
  </si>
  <si>
    <t>0780737C@ac-versailles.fr</t>
  </si>
  <si>
    <t>Ecole élémentaire Bois de L'Etang</t>
  </si>
  <si>
    <t>4 RUE EMILE DUREUIL</t>
  </si>
  <si>
    <t>0130165190</t>
  </si>
  <si>
    <t>0780806C</t>
  </si>
  <si>
    <t>0780806C@ac-versailles.fr</t>
  </si>
  <si>
    <t>Ecole maternelle Etang des Noés</t>
  </si>
  <si>
    <t>04 ALLÉE DES CHENES</t>
  </si>
  <si>
    <t>0130627727</t>
  </si>
  <si>
    <t>0783259U</t>
  </si>
  <si>
    <t>0783259U@ac-versailles.fr</t>
  </si>
  <si>
    <t>2 RUE GEORGES LAPIERRE</t>
  </si>
  <si>
    <t>0130138270</t>
  </si>
  <si>
    <t>0781403B</t>
  </si>
  <si>
    <t>0781403B@ac-versailles.fr</t>
  </si>
  <si>
    <t>42 GRANDE RUE</t>
  </si>
  <si>
    <t>LA VILLENEUVE EN CHEVRIE</t>
  </si>
  <si>
    <t>0134761971</t>
  </si>
  <si>
    <t>0781380B</t>
  </si>
  <si>
    <t>0781380B@ac-versailles.fr</t>
  </si>
  <si>
    <t>Ecole élémentaire Léopold Bresac</t>
  </si>
  <si>
    <t>02 RUE DU VEXIN</t>
  </si>
  <si>
    <t>LAINVILLE EN VEXIN</t>
  </si>
  <si>
    <t>0134753917</t>
  </si>
  <si>
    <t>0780173P</t>
  </si>
  <si>
    <t>0780173P@ac-versailles.fr</t>
  </si>
  <si>
    <t>Ecole maternelle Jean Louis Forain</t>
  </si>
  <si>
    <t>42 BIS AVENUE CHARLES DE GAULLE</t>
  </si>
  <si>
    <t>78150</t>
  </si>
  <si>
    <t>LE CHESNAY ROCQUENCOURT</t>
  </si>
  <si>
    <t>0139544880</t>
  </si>
  <si>
    <t>0780899D</t>
  </si>
  <si>
    <t>0780899D@ac-versailles.fr</t>
  </si>
  <si>
    <t>6 BOULEVARD EXELMANS</t>
  </si>
  <si>
    <t>0139545541</t>
  </si>
  <si>
    <t>0780901F</t>
  </si>
  <si>
    <t>0780901F@ac-versailles.fr</t>
  </si>
  <si>
    <t>Ecole élémentaire Le Notre</t>
  </si>
  <si>
    <t>5 AVENUE DUTARTRE</t>
  </si>
  <si>
    <t>0139544896</t>
  </si>
  <si>
    <t>0780904J</t>
  </si>
  <si>
    <t>0780904J@ac-versailles.fr</t>
  </si>
  <si>
    <t>54 RUE DE GLATIGNY</t>
  </si>
  <si>
    <t>0139238171</t>
  </si>
  <si>
    <t>0780921C</t>
  </si>
  <si>
    <t>0780921C@ac-versailles.fr</t>
  </si>
  <si>
    <t>Ecole élémentaire Chevreloup</t>
  </si>
  <si>
    <t>08 RUE DE L ETANG</t>
  </si>
  <si>
    <t>0139231134</t>
  </si>
  <si>
    <t>0781317H</t>
  </si>
  <si>
    <t>0781317H@ac-versailles.fr</t>
  </si>
  <si>
    <t>Ecole maternelle Chevreloup</t>
  </si>
  <si>
    <t>06 RUE DE L'ETANG</t>
  </si>
  <si>
    <t>0139231133</t>
  </si>
  <si>
    <t>0781684G</t>
  </si>
  <si>
    <t>0781684G@ac-versailles.fr</t>
  </si>
  <si>
    <t>Ecole élémentaire Georges Guynemer</t>
  </si>
  <si>
    <t xml:space="preserve">11 RUE DU HAMEAU </t>
  </si>
  <si>
    <t>0139545642</t>
  </si>
  <si>
    <t>0782331K</t>
  </si>
  <si>
    <t>0782331K@ac-versailles.fr</t>
  </si>
  <si>
    <t>Ecole maternelle Charles Perrault</t>
  </si>
  <si>
    <t>07 AVENUE DE ROCQUENCOURT</t>
  </si>
  <si>
    <t>0139545726</t>
  </si>
  <si>
    <t>0782332L</t>
  </si>
  <si>
    <t>0782332L@ac-versailles.fr</t>
  </si>
  <si>
    <t>0139546337</t>
  </si>
  <si>
    <t>0783783N</t>
  </si>
  <si>
    <t>0783783N@ac-versailles.fr</t>
  </si>
  <si>
    <t>Ecole maternelle Caroline Aigle</t>
  </si>
  <si>
    <t>3-7 RUE DU HAMEAU</t>
  </si>
  <si>
    <t>0139231129</t>
  </si>
  <si>
    <t>0781498E</t>
  </si>
  <si>
    <t>0781498E@ac-versailles.fr</t>
  </si>
  <si>
    <t>Ecole élémentaire Clos de La Salle</t>
  </si>
  <si>
    <t>31 RUE MAURICE BERTEAUX</t>
  </si>
  <si>
    <t>78600</t>
  </si>
  <si>
    <t>LE MESNIL LE ROI</t>
  </si>
  <si>
    <t>0139624406</t>
  </si>
  <si>
    <t>5e</t>
  </si>
  <si>
    <t>0781499F</t>
  </si>
  <si>
    <t>0781499F@ac-versailles.fr</t>
  </si>
  <si>
    <t>Ecole élémentaire Jean Jaurès</t>
  </si>
  <si>
    <t>05 RUE JEAN JAURES</t>
  </si>
  <si>
    <t>0139624405</t>
  </si>
  <si>
    <t>0782222S</t>
  </si>
  <si>
    <t>0782222S@ac-versailles.fr</t>
  </si>
  <si>
    <t>Ecole maternelle Jean Jaurès</t>
  </si>
  <si>
    <t>0139624865</t>
  </si>
  <si>
    <t>0780798U</t>
  </si>
  <si>
    <t>0780798U@ac-versailles.fr</t>
  </si>
  <si>
    <t>Ecole maternelle Champmesnil</t>
  </si>
  <si>
    <t>17 RUE DU LAC AUX BELLES</t>
  </si>
  <si>
    <t>LE MESNIL ST DENIS</t>
  </si>
  <si>
    <t>0134617328</t>
  </si>
  <si>
    <t>0780826Z</t>
  </si>
  <si>
    <t>0780826Z@ac-versailles.fr</t>
  </si>
  <si>
    <t>Ecole élémentaire Champmesnil</t>
  </si>
  <si>
    <t>0134611710</t>
  </si>
  <si>
    <t>0783216X</t>
  </si>
  <si>
    <t>0783216X@ac-versailles.fr</t>
  </si>
  <si>
    <t>Ecole élémentaire Bois du Fay</t>
  </si>
  <si>
    <t xml:space="preserve">03 AVENUE DE PROVENCE </t>
  </si>
  <si>
    <t>0134618469</t>
  </si>
  <si>
    <t>0783270F</t>
  </si>
  <si>
    <t>0783270F@ac-versailles.fr</t>
  </si>
  <si>
    <t>Ecole maternelle Bois du Fay</t>
  </si>
  <si>
    <t>5 AVENUE DE PROVENCE</t>
  </si>
  <si>
    <t>0134618529</t>
  </si>
  <si>
    <t>0780166G</t>
  </si>
  <si>
    <t>0780166G@ac-versailles.fr</t>
  </si>
  <si>
    <t>Ecole maternelle Normandie-Niemen</t>
  </si>
  <si>
    <t>3 BIS AV PASTEUR M LUTHER-KING</t>
  </si>
  <si>
    <t>78230</t>
  </si>
  <si>
    <t>LE PECQ</t>
  </si>
  <si>
    <t>0130821270</t>
  </si>
  <si>
    <t>0780537K</t>
  </si>
  <si>
    <t>0780537K@ac-versailles.fr</t>
  </si>
  <si>
    <t>Ecole élémentaire Claude Erignac</t>
  </si>
  <si>
    <t>27 RUE DE PARIS</t>
  </si>
  <si>
    <t>0134511588</t>
  </si>
  <si>
    <t>0780538L</t>
  </si>
  <si>
    <t>0780538L@ac-versailles.fr</t>
  </si>
  <si>
    <t xml:space="preserve">13 QUAI DU 8 MAI 1945 </t>
  </si>
  <si>
    <t>0139730459</t>
  </si>
  <si>
    <t>0781156H</t>
  </si>
  <si>
    <t>0781156H@ac-versailles.fr</t>
  </si>
  <si>
    <t>Ecole élémentaire Général Leclerc</t>
  </si>
  <si>
    <t>17 RUE DU RAIDILLON</t>
  </si>
  <si>
    <t>0139584393</t>
  </si>
  <si>
    <t>0781966N</t>
  </si>
  <si>
    <t>0781966N@ac-versailles.fr</t>
  </si>
  <si>
    <t>Ecole élémentaire Eboue-Wilson</t>
  </si>
  <si>
    <t>03 RUE DE SEINE</t>
  </si>
  <si>
    <t>0139766099</t>
  </si>
  <si>
    <t>0782251Y</t>
  </si>
  <si>
    <t>0782251Y@ac-versailles.fr</t>
  </si>
  <si>
    <t>Ecole maternelle Jehan Alain</t>
  </si>
  <si>
    <t>04 RUE JEHAN ALAIN</t>
  </si>
  <si>
    <t>0139766615</t>
  </si>
  <si>
    <t>0783271G</t>
  </si>
  <si>
    <t>0783271G@ac-versailles.fr</t>
  </si>
  <si>
    <t>Ecole maternelle Centre</t>
  </si>
  <si>
    <t>04 RUE LOUIS PASTEUR</t>
  </si>
  <si>
    <t>0134514994</t>
  </si>
  <si>
    <t>0783272H</t>
  </si>
  <si>
    <t>0783272H@ac-versailles.fr</t>
  </si>
  <si>
    <t>Ecole élémentaire Normandie-Niemen</t>
  </si>
  <si>
    <t>0130821271</t>
  </si>
  <si>
    <t>0780375J</t>
  </si>
  <si>
    <t>0780375J@ac-versailles.fr</t>
  </si>
  <si>
    <t>Ecole élémentaire Les Platanes</t>
  </si>
  <si>
    <t>3 ALLEE DES LAURIERS</t>
  </si>
  <si>
    <t>LE PERRAY EN YVELINES</t>
  </si>
  <si>
    <t>0134849442</t>
  </si>
  <si>
    <t>0780775U</t>
  </si>
  <si>
    <t>0780775U@ac-versailles.fr</t>
  </si>
  <si>
    <t>2 RUE DES ENFANTS</t>
  </si>
  <si>
    <t>0134849198</t>
  </si>
  <si>
    <t>0781292F</t>
  </si>
  <si>
    <t>0781292F@ac-versailles.fr</t>
  </si>
  <si>
    <t>Ecole élémentaire La Barantonnerie</t>
  </si>
  <si>
    <t>27 PETITE RUE VERTE</t>
  </si>
  <si>
    <t>0189299192</t>
  </si>
  <si>
    <t>0780606K</t>
  </si>
  <si>
    <t>0780606K@ac-versailles.fr</t>
  </si>
  <si>
    <t>Ecole élémentaire Alexandre Dumas</t>
  </si>
  <si>
    <t>28 RUE DE PARIS</t>
  </si>
  <si>
    <t>78560</t>
  </si>
  <si>
    <t>LE PORT MARLY</t>
  </si>
  <si>
    <t>0139164316</t>
  </si>
  <si>
    <t>0782435Y</t>
  </si>
  <si>
    <t>0782435Y@ac-versailles.fr</t>
  </si>
  <si>
    <t>Ecole maternelle Alexandre Dumas</t>
  </si>
  <si>
    <t>0139164115</t>
  </si>
  <si>
    <t>0780973J</t>
  </si>
  <si>
    <t>0780973J@ac-versailles.fr</t>
  </si>
  <si>
    <t>Ecole élémentaire La Fermette</t>
  </si>
  <si>
    <t>18 BIS RUE DU PAVE</t>
  </si>
  <si>
    <t>LE TREMBLAY SUR MAULDRE</t>
  </si>
  <si>
    <t>0134878256</t>
  </si>
  <si>
    <t>0780454V</t>
  </si>
  <si>
    <t>0780454V@ac-versailles.fr</t>
  </si>
  <si>
    <t>113 BIS BOULEVARD CARNOT</t>
  </si>
  <si>
    <t>78110</t>
  </si>
  <si>
    <t xml:space="preserve">LE VESINET </t>
  </si>
  <si>
    <t>0139766554</t>
  </si>
  <si>
    <t>0780455W</t>
  </si>
  <si>
    <t>0780455W@ac-versailles.fr</t>
  </si>
  <si>
    <t>Ecole élémentaire Les Merlettes</t>
  </si>
  <si>
    <t>67 AVENUE DU BELLOY</t>
  </si>
  <si>
    <t>0139520079</t>
  </si>
  <si>
    <t>0781163R</t>
  </si>
  <si>
    <t>0781163R@ac-versailles.fr</t>
  </si>
  <si>
    <t>Ecole élémentaire Pallu</t>
  </si>
  <si>
    <t>03 RUE HENRI DUNANT</t>
  </si>
  <si>
    <t>0139520003</t>
  </si>
  <si>
    <t>0781167V</t>
  </si>
  <si>
    <t>0781167V@ac-versailles.fr</t>
  </si>
  <si>
    <t>19 BIS RUE DE VERDUN</t>
  </si>
  <si>
    <t>0139765824</t>
  </si>
  <si>
    <t>0781222E</t>
  </si>
  <si>
    <t>0781222E@ac-versailles.fr</t>
  </si>
  <si>
    <t>Ecole maternelle La Borde</t>
  </si>
  <si>
    <t>04 ROUTE DE LA BORDE</t>
  </si>
  <si>
    <t>0139525881</t>
  </si>
  <si>
    <t>0781757L</t>
  </si>
  <si>
    <t>0781757L@ac-versailles.fr</t>
  </si>
  <si>
    <t>Ecole maternelle Les Cygnes</t>
  </si>
  <si>
    <t>111 BOULEVARD CARNOT</t>
  </si>
  <si>
    <t>0139763397</t>
  </si>
  <si>
    <t>0782253A</t>
  </si>
  <si>
    <t>0782253A@ac-versailles.fr</t>
  </si>
  <si>
    <t>28 BIS RUE JEAN LAURENT</t>
  </si>
  <si>
    <t>0139524008</t>
  </si>
  <si>
    <t>0782254B</t>
  </si>
  <si>
    <t>0782254B@ac-versailles.fr</t>
  </si>
  <si>
    <t>Ecole maternelle Les Charmettes</t>
  </si>
  <si>
    <t>48 AVENUE DES PAGES</t>
  </si>
  <si>
    <t>0130714423</t>
  </si>
  <si>
    <t>0780635S</t>
  </si>
  <si>
    <t>0780635S@ac-versailles.fr</t>
  </si>
  <si>
    <t>Ecole élémentaire Roger Gousseau</t>
  </si>
  <si>
    <t>ROUTE DE CRESPIERES</t>
  </si>
  <si>
    <t>LES ALLUETS LE ROI</t>
  </si>
  <si>
    <t>0139759736</t>
  </si>
  <si>
    <t>0780363W</t>
  </si>
  <si>
    <t>0780363W@ac-versailles.fr</t>
  </si>
  <si>
    <t>12 ROUTE DES HARAS</t>
  </si>
  <si>
    <t>LES BREVIAIRES</t>
  </si>
  <si>
    <t>0134578313</t>
  </si>
  <si>
    <t>0780172N</t>
  </si>
  <si>
    <t>0780172N@ac-versailles.fr</t>
  </si>
  <si>
    <t>AVENUE JEAN JAURES</t>
  </si>
  <si>
    <t>78340</t>
  </si>
  <si>
    <t xml:space="preserve">LES CLAYES SOUS BOIS </t>
  </si>
  <si>
    <t>0130552208</t>
  </si>
  <si>
    <t>PLAISIR</t>
  </si>
  <si>
    <t>0780429T</t>
  </si>
  <si>
    <t>0780429T@ac-versailles.fr</t>
  </si>
  <si>
    <t>AVENUE JULES FERRY</t>
  </si>
  <si>
    <t>0130551504</t>
  </si>
  <si>
    <t>0780664Y</t>
  </si>
  <si>
    <t>0780664Y@ac-versailles.fr</t>
  </si>
  <si>
    <t>Ecole élémentaire Henri Prou</t>
  </si>
  <si>
    <t xml:space="preserve">16 RUE JACQUES DUCLOS </t>
  </si>
  <si>
    <t>0130552178</t>
  </si>
  <si>
    <t>0780665Z</t>
  </si>
  <si>
    <t>0780665Z@ac-versailles.fr</t>
  </si>
  <si>
    <t>Ecole maternelle Henri Prou</t>
  </si>
  <si>
    <t xml:space="preserve">01 RUE JACQUES DUCLOS </t>
  </si>
  <si>
    <t>0130552623</t>
  </si>
  <si>
    <t>0780834H</t>
  </si>
  <si>
    <t>0780834H@ac-versailles.fr</t>
  </si>
  <si>
    <t>Ecole maternelle Chêne Sorcier</t>
  </si>
  <si>
    <t>RUE DU CHENE SORCIER</t>
  </si>
  <si>
    <t>0130556037</t>
  </si>
  <si>
    <t>0780835J</t>
  </si>
  <si>
    <t>0780835J@ac-versailles.fr</t>
  </si>
  <si>
    <t>Ecole maternelle André Briquet</t>
  </si>
  <si>
    <t xml:space="preserve">SENTE DU 19 MARS 1962 </t>
  </si>
  <si>
    <t>0130563392</t>
  </si>
  <si>
    <t>0780907M</t>
  </si>
  <si>
    <t>0780907M@ac-versailles.fr</t>
  </si>
  <si>
    <t>Ecole élémentaire Madame René Coty</t>
  </si>
  <si>
    <t xml:space="preserve">19 TER AVENUE G CLEMENCEAU </t>
  </si>
  <si>
    <t>0130562866</t>
  </si>
  <si>
    <t>0781220C</t>
  </si>
  <si>
    <t>0781220C@ac-versailles.fr</t>
  </si>
  <si>
    <t>Ecole maternelle La Bretechelle</t>
  </si>
  <si>
    <t>CHEMIN DE LA BRETECHELLE</t>
  </si>
  <si>
    <t>0130557185</t>
  </si>
  <si>
    <t>0781269F</t>
  </si>
  <si>
    <t>0781269F@ac-versailles.fr</t>
  </si>
  <si>
    <t>10 RUE PABLO NERUDA</t>
  </si>
  <si>
    <t>0130546241</t>
  </si>
  <si>
    <t>0781936F</t>
  </si>
  <si>
    <t>0781936F@ac-versailles.fr</t>
  </si>
  <si>
    <t>AVENUE COMMUNE DE PARIS</t>
  </si>
  <si>
    <t>0134622147</t>
  </si>
  <si>
    <t>0782333M</t>
  </si>
  <si>
    <t>0782333M@ac-versailles.fr</t>
  </si>
  <si>
    <t>Ecole maternelle Madame René Coty</t>
  </si>
  <si>
    <t>RUE DU DOCTEUR ROUX</t>
  </si>
  <si>
    <t>0134623850</t>
  </si>
  <si>
    <t>0783200E</t>
  </si>
  <si>
    <t>0783200E@ac-versailles.fr</t>
  </si>
  <si>
    <t>33 AVENUE DE VILLEPREUX</t>
  </si>
  <si>
    <t>0134623799</t>
  </si>
  <si>
    <t>0780367A</t>
  </si>
  <si>
    <t>0780367A@ac-versailles.fr</t>
  </si>
  <si>
    <t>Ecole élémentaire René Coudoint</t>
  </si>
  <si>
    <t>21 RUE DE ROME</t>
  </si>
  <si>
    <t>78690</t>
  </si>
  <si>
    <t>LES ESSARTS LE ROI</t>
  </si>
  <si>
    <t>0130416121</t>
  </si>
  <si>
    <t>0780702P</t>
  </si>
  <si>
    <t>0780702P@ac-versailles.fr</t>
  </si>
  <si>
    <t>Ecole maternelle La Romanie</t>
  </si>
  <si>
    <t>36 RUE DE ROME</t>
  </si>
  <si>
    <t>0130416550</t>
  </si>
  <si>
    <t>0781111J</t>
  </si>
  <si>
    <t>0781111J@ac-versailles.fr</t>
  </si>
  <si>
    <t>Ecole élémentaire Roger Colart</t>
  </si>
  <si>
    <t>16 RUE DE L ILE DE FRANCE</t>
  </si>
  <si>
    <t>0130416332</t>
  </si>
  <si>
    <t>0781202H</t>
  </si>
  <si>
    <t>0781202H@ac-versailles.fr</t>
  </si>
  <si>
    <t>Ecole maternelle Le Pré Gallot</t>
  </si>
  <si>
    <t>9 RUE DE L'ILE DE FRANCE</t>
  </si>
  <si>
    <t>0130415607</t>
  </si>
  <si>
    <t>0780290S</t>
  </si>
  <si>
    <t>0780290S@ac-versailles.fr</t>
  </si>
  <si>
    <t>Ecole élémentaire Charlotte Charrier</t>
  </si>
  <si>
    <t xml:space="preserve">03 RUE DES HAIES </t>
  </si>
  <si>
    <t>LES LOGES EN JOSAS</t>
  </si>
  <si>
    <t>0139564467</t>
  </si>
  <si>
    <t>0780836K</t>
  </si>
  <si>
    <t>0780836K@ac-versailles.fr</t>
  </si>
  <si>
    <t xml:space="preserve">05 RUE DES HAIES </t>
  </si>
  <si>
    <t>0139561602</t>
  </si>
  <si>
    <t>0780957S</t>
  </si>
  <si>
    <t>0780957S@ac-versailles.fr</t>
  </si>
  <si>
    <t>06 GRANDE RUE</t>
  </si>
  <si>
    <t>LES MESNULS</t>
  </si>
  <si>
    <t>0134861145</t>
  </si>
  <si>
    <t>0780158Y</t>
  </si>
  <si>
    <t>0780158Y@ac-versailles.fr</t>
  </si>
  <si>
    <t xml:space="preserve">18 RUE MADELEINE ROCH </t>
  </si>
  <si>
    <t>LES MUREAUX</t>
  </si>
  <si>
    <t>0134748433</t>
  </si>
  <si>
    <t>0780679P</t>
  </si>
  <si>
    <t>0780679P@ac-versailles.fr</t>
  </si>
  <si>
    <t>Ecole élémentaire Jacqueline Auriol</t>
  </si>
  <si>
    <t>06 RUE MARYSE BASTIE</t>
  </si>
  <si>
    <t>0130919119</t>
  </si>
  <si>
    <t>0780735A</t>
  </si>
  <si>
    <t>0780735A@ac-versailles.fr</t>
  </si>
  <si>
    <t>196-198 AVENUE PAUL RAOULT</t>
  </si>
  <si>
    <t>0130913487</t>
  </si>
  <si>
    <t>0780744K</t>
  </si>
  <si>
    <t>0780744K@ac-versailles.fr</t>
  </si>
  <si>
    <t>52 BIS BOULEVARD VICTOR HUGO</t>
  </si>
  <si>
    <t>0134748727</t>
  </si>
  <si>
    <t>0780879G</t>
  </si>
  <si>
    <t>0780879G@ac-versailles.fr</t>
  </si>
  <si>
    <t>Ecole maternelle Maurice Ravel</t>
  </si>
  <si>
    <t>RUE ERIK SATIE</t>
  </si>
  <si>
    <t>0130914911</t>
  </si>
  <si>
    <t>0781191W</t>
  </si>
  <si>
    <t>0781191W@ac-versailles.fr</t>
  </si>
  <si>
    <t>Ecole élémentaire Maurice Ravel</t>
  </si>
  <si>
    <t>0130914912</t>
  </si>
  <si>
    <t>0781254P</t>
  </si>
  <si>
    <t>0781254P@ac-versailles.fr</t>
  </si>
  <si>
    <t xml:space="preserve">RUE DES PLEIADES </t>
  </si>
  <si>
    <t>0130919144</t>
  </si>
  <si>
    <t>0781357B</t>
  </si>
  <si>
    <t>0781357B@ac-versailles.fr</t>
  </si>
  <si>
    <t xml:space="preserve">19 RUE MADELEINE ROCH </t>
  </si>
  <si>
    <t>0134748972</t>
  </si>
  <si>
    <t>0781358C</t>
  </si>
  <si>
    <t>0781358C@ac-versailles.fr</t>
  </si>
  <si>
    <t>Ecole élémentaire Paul Raoult</t>
  </si>
  <si>
    <t>PARC DE BECHEVILLE</t>
  </si>
  <si>
    <t>0130912723</t>
  </si>
  <si>
    <t>0781359D</t>
  </si>
  <si>
    <t>0781359D@ac-versailles.fr</t>
  </si>
  <si>
    <t>0134747744</t>
  </si>
  <si>
    <t>0781361F</t>
  </si>
  <si>
    <t>0781361F@ac-versailles.fr</t>
  </si>
  <si>
    <t xml:space="preserve">101RUE MOLIERE </t>
  </si>
  <si>
    <t>0130912978</t>
  </si>
  <si>
    <t>0781362G</t>
  </si>
  <si>
    <t>0781362G@ac-versailles.fr</t>
  </si>
  <si>
    <t>Ecole élémentaire Roux Calmette</t>
  </si>
  <si>
    <t>33 BOULEVARD VICTOR HUGO</t>
  </si>
  <si>
    <t>0134749012</t>
  </si>
  <si>
    <t>0781542C</t>
  </si>
  <si>
    <t>0781542C@ac-versailles.fr</t>
  </si>
  <si>
    <t>0130919145</t>
  </si>
  <si>
    <t>0781678A</t>
  </si>
  <si>
    <t>0781678A@ac-versailles.fr</t>
  </si>
  <si>
    <t>RUE LOUIS BLERIOT</t>
  </si>
  <si>
    <t>0134748947</t>
  </si>
  <si>
    <t>0782425M</t>
  </si>
  <si>
    <t>0782425M@ac-versailles.fr</t>
  </si>
  <si>
    <t>Ecole maternelle Molière</t>
  </si>
  <si>
    <t>0130912980</t>
  </si>
  <si>
    <t>0782426N</t>
  </si>
  <si>
    <t>0782426N@ac-versailles.fr</t>
  </si>
  <si>
    <t>54 BIS BOULEVARD VICTOR HUGO</t>
  </si>
  <si>
    <t>0134748731</t>
  </si>
  <si>
    <t>0782427P</t>
  </si>
  <si>
    <t>0782427P@ac-versailles.fr</t>
  </si>
  <si>
    <t>0134748388</t>
  </si>
  <si>
    <t>0782976L</t>
  </si>
  <si>
    <t>0782976L@ac-versailles.fr</t>
  </si>
  <si>
    <t>Ecole maternelle Pierre Brossolette</t>
  </si>
  <si>
    <t>02 RUE MARYSE BASTIE</t>
  </si>
  <si>
    <t>0130919792</t>
  </si>
  <si>
    <t>0783435K</t>
  </si>
  <si>
    <t>0783435K@ac-versailles.fr</t>
  </si>
  <si>
    <t>Ecole élémentaire Pierre Brossolette</t>
  </si>
  <si>
    <t>2 RUE MARYSE BASTIE</t>
  </si>
  <si>
    <t>0130919793</t>
  </si>
  <si>
    <t>0783836W</t>
  </si>
  <si>
    <t>0783836W@ac-versailles.fr</t>
  </si>
  <si>
    <t>Ecole maternelle Léo Lagrange</t>
  </si>
  <si>
    <t>4 RUE JEAN ROMMEIS</t>
  </si>
  <si>
    <t>0130912781</t>
  </si>
  <si>
    <t>0783837X</t>
  </si>
  <si>
    <t>0783837X@ac-versailles.fr</t>
  </si>
  <si>
    <t>Ecole élémentaire Léo Lagrange</t>
  </si>
  <si>
    <t>0130912780</t>
  </si>
  <si>
    <t>0783516Y</t>
  </si>
  <si>
    <t>0783516Y@ac-versailles.fr</t>
  </si>
  <si>
    <t>Ecole élémentaire des Sources</t>
  </si>
  <si>
    <t>10 ROUTE D YVETTE</t>
  </si>
  <si>
    <t>LEVIS ST NOM</t>
  </si>
  <si>
    <t>0130510418</t>
  </si>
  <si>
    <t>0780281G</t>
  </si>
  <si>
    <t>0780281G@ac-versailles.fr</t>
  </si>
  <si>
    <t>02 RUE PAULINE KERGOMARD</t>
  </si>
  <si>
    <t xml:space="preserve">LIMAY </t>
  </si>
  <si>
    <t>0134775194</t>
  </si>
  <si>
    <t>0781112K</t>
  </si>
  <si>
    <t>0781112K@ac-versailles.fr</t>
  </si>
  <si>
    <t>Ecole maternelle Montessori</t>
  </si>
  <si>
    <t>04 RUE DES HAUTES MEUNIERES</t>
  </si>
  <si>
    <t>0134775024</t>
  </si>
  <si>
    <t>0781399X</t>
  </si>
  <si>
    <t>0781399X@ac-versailles.fr</t>
  </si>
  <si>
    <t>Ecole élémentaire Jean Zay</t>
  </si>
  <si>
    <t>AVENUE DE LA SOURCE</t>
  </si>
  <si>
    <t>0134772934</t>
  </si>
  <si>
    <t>0781400Y</t>
  </si>
  <si>
    <t>0781400Y@ac-versailles.fr</t>
  </si>
  <si>
    <t>Ecole élémentaire Jean Macé</t>
  </si>
  <si>
    <t>RUE JEAN MACE</t>
  </si>
  <si>
    <t>0134770988</t>
  </si>
  <si>
    <t>0781401Z</t>
  </si>
  <si>
    <t>0781401Z@ac-versailles.fr</t>
  </si>
  <si>
    <t>11 RUE JULES FERRY</t>
  </si>
  <si>
    <t>0130920249</t>
  </si>
  <si>
    <t>0781402A</t>
  </si>
  <si>
    <t>0781402A@ac-versailles.fr</t>
  </si>
  <si>
    <t>04 RUE FERDINAND BUISSON</t>
  </si>
  <si>
    <t>0134770697</t>
  </si>
  <si>
    <t>0781868G</t>
  </si>
  <si>
    <t>0781868G@ac-versailles.fr</t>
  </si>
  <si>
    <t>Ecole maternelle Le Bois aux Moines</t>
  </si>
  <si>
    <t>RUE DES ROSIERS</t>
  </si>
  <si>
    <t>0130920312</t>
  </si>
  <si>
    <t>0781895L</t>
  </si>
  <si>
    <t>0781895L@ac-versailles.fr</t>
  </si>
  <si>
    <t>Ecole élémentaire Le Bois Aux Moines</t>
  </si>
  <si>
    <t>18 BIS RUE DES ROSIERS</t>
  </si>
  <si>
    <t>0130927056</t>
  </si>
  <si>
    <t>0781930Z</t>
  </si>
  <si>
    <t>0781930Z@ac-versailles.fr</t>
  </si>
  <si>
    <t>Ecole élémentaire Pauline Kergomard</t>
  </si>
  <si>
    <t xml:space="preserve">RUE PAULINE KERGOMARD </t>
  </si>
  <si>
    <t>0134773282</t>
  </si>
  <si>
    <t>0782097F</t>
  </si>
  <si>
    <t>0782097F@ac-versailles.fr</t>
  </si>
  <si>
    <t>20 RUE DU COLONEL FABIEN</t>
  </si>
  <si>
    <t>0134976148</t>
  </si>
  <si>
    <t>0782102L</t>
  </si>
  <si>
    <t>0782102L@ac-versailles.fr</t>
  </si>
  <si>
    <t>0134976140</t>
  </si>
  <si>
    <t>0782229Z</t>
  </si>
  <si>
    <t>0782229Z@ac-versailles.fr</t>
  </si>
  <si>
    <t>Ecole maternelle Ferdinand Buisson</t>
  </si>
  <si>
    <t>08 RUE FERDINAND BUISSON</t>
  </si>
  <si>
    <t>0134771809</t>
  </si>
  <si>
    <t>0783087G</t>
  </si>
  <si>
    <t>0783087G@ac-versailles.fr</t>
  </si>
  <si>
    <t>Ecole maternelle Jean Macé</t>
  </si>
  <si>
    <t>0134772774</t>
  </si>
  <si>
    <t>0783694S</t>
  </si>
  <si>
    <t>0783694S@ac-versailles.fr</t>
  </si>
  <si>
    <t>Ecole élémentaire Maurice Quettier</t>
  </si>
  <si>
    <t>15 RUE DES MOUSSETS</t>
  </si>
  <si>
    <t>0134775953</t>
  </si>
  <si>
    <t>0781312C</t>
  </si>
  <si>
    <t>0781312C@ac-versailles.fr</t>
  </si>
  <si>
    <t>02 RUE DE LA MAIRIE</t>
  </si>
  <si>
    <t>LIMETZ VILLEZ</t>
  </si>
  <si>
    <t>0130931294</t>
  </si>
  <si>
    <t>0781417S</t>
  </si>
  <si>
    <t>0781417S@ac-versailles.fr</t>
  </si>
  <si>
    <t xml:space="preserve">02 ROUTE DE LA MAIRIE </t>
  </si>
  <si>
    <t>0130931107</t>
  </si>
  <si>
    <t>0781371S</t>
  </si>
  <si>
    <t>0781371S@ac-versailles.fr</t>
  </si>
  <si>
    <t>10 RUE LOUIS PASTEUR</t>
  </si>
  <si>
    <t>LOMMOYE</t>
  </si>
  <si>
    <t>0134761759</t>
  </si>
  <si>
    <t>0780339V</t>
  </si>
  <si>
    <t>0780339V@ac-versailles.fr</t>
  </si>
  <si>
    <t>Ecole élémentaire Groupe Royer</t>
  </si>
  <si>
    <t>LONGNES</t>
  </si>
  <si>
    <t>0130424313</t>
  </si>
  <si>
    <t>0781699Y</t>
  </si>
  <si>
    <t>0781699Y@ac-versailles.fr</t>
  </si>
  <si>
    <t>Ecole maternelle Royer</t>
  </si>
  <si>
    <t>03 RUE DES ECOLES</t>
  </si>
  <si>
    <t>0130425392</t>
  </si>
  <si>
    <t>0780833G</t>
  </si>
  <si>
    <t>0780833G@ac-versailles.fr</t>
  </si>
  <si>
    <t xml:space="preserve">ROUTE DE RECULET </t>
  </si>
  <si>
    <t>78730</t>
  </si>
  <si>
    <t>LONGVILLIERS</t>
  </si>
  <si>
    <t>0130413707</t>
  </si>
  <si>
    <t>0780530C</t>
  </si>
  <si>
    <t>0780530C@ac-versailles.fr</t>
  </si>
  <si>
    <t>Ecole maternelle Emmanuel Fremiet</t>
  </si>
  <si>
    <t>ALLEE DES GRAVIERS</t>
  </si>
  <si>
    <t>78430</t>
  </si>
  <si>
    <t>LOUVECIENNES</t>
  </si>
  <si>
    <t>0139698073</t>
  </si>
  <si>
    <t>0780531D</t>
  </si>
  <si>
    <t>0780531D@ac-versailles.fr</t>
  </si>
  <si>
    <t>Ecole élémentaire André Chenier</t>
  </si>
  <si>
    <t xml:space="preserve">2 ALLEE DES HAUTS GRAVIERS </t>
  </si>
  <si>
    <t>0139696631</t>
  </si>
  <si>
    <t>0780595Y</t>
  </si>
  <si>
    <t>0780595Y@ac-versailles.fr</t>
  </si>
  <si>
    <t>Ecole élémentaire Viollet- Le-duc</t>
  </si>
  <si>
    <t xml:space="preserve">RUE DE LA CROIX ROUGE </t>
  </si>
  <si>
    <t>0139692779</t>
  </si>
  <si>
    <t>0782434X</t>
  </si>
  <si>
    <t>0782434X@ac-versailles.fr</t>
  </si>
  <si>
    <t>Ecole maternelle Gabriel Fauré</t>
  </si>
  <si>
    <t>12 RUE DU GENERAL LECLERC</t>
  </si>
  <si>
    <t>0139692806</t>
  </si>
  <si>
    <t>0780532E</t>
  </si>
  <si>
    <t>0780532E@ac-versailles.fr</t>
  </si>
  <si>
    <t>Ecole élémentaire Les Tilleuls</t>
  </si>
  <si>
    <t>AVENUE DES TILLEULS</t>
  </si>
  <si>
    <t>MAGNANVILLE</t>
  </si>
  <si>
    <t>0134771408</t>
  </si>
  <si>
    <t>0780557G</t>
  </si>
  <si>
    <t>0780557G@ac-versailles.fr</t>
  </si>
  <si>
    <t>Ecole maternelle Les Tilleuls</t>
  </si>
  <si>
    <t>0134773359</t>
  </si>
  <si>
    <t>0780672G</t>
  </si>
  <si>
    <t>0780672G@ac-versailles.fr</t>
  </si>
  <si>
    <t>Ecole élémentaire Les Cytises</t>
  </si>
  <si>
    <t>25 RUE DES CHENES</t>
  </si>
  <si>
    <t>0134779613</t>
  </si>
  <si>
    <t>0780880H</t>
  </si>
  <si>
    <t>0780880H@ac-versailles.fr</t>
  </si>
  <si>
    <t>Ecole maternelle Les Marronniers</t>
  </si>
  <si>
    <t xml:space="preserve">RUE DES GRAVIERS </t>
  </si>
  <si>
    <t>0130926660</t>
  </si>
  <si>
    <t>0780976M</t>
  </si>
  <si>
    <t>0780976M@ac-versailles.fr</t>
  </si>
  <si>
    <t>Ecole élémentaire Les Marronniers</t>
  </si>
  <si>
    <t>0130929867</t>
  </si>
  <si>
    <t>0780587P</t>
  </si>
  <si>
    <t>0780587P@ac-versailles.fr</t>
  </si>
  <si>
    <t>Ecole maternelle Jean-Baptiste Corot</t>
  </si>
  <si>
    <t xml:space="preserve">22 RUE DES ECOLES JEAN BAUDIN </t>
  </si>
  <si>
    <t>78114</t>
  </si>
  <si>
    <t>MAGNY LES HAMEAUX</t>
  </si>
  <si>
    <t>0130526220</t>
  </si>
  <si>
    <t>0780740F</t>
  </si>
  <si>
    <t>0780740F@ac-versailles.fr</t>
  </si>
  <si>
    <t>Ecole élémentaire André Gide</t>
  </si>
  <si>
    <t>AVENUE D'AIGREFOIN</t>
  </si>
  <si>
    <t>0130527460</t>
  </si>
  <si>
    <t>0780753V</t>
  </si>
  <si>
    <t>0780753V@ac-versailles.fr</t>
  </si>
  <si>
    <t>Ecole maternelle André Gide</t>
  </si>
  <si>
    <t>AVENUE AIGREFOIN ZAC BUISSON</t>
  </si>
  <si>
    <t>0130529588</t>
  </si>
  <si>
    <t>0780815M</t>
  </si>
  <si>
    <t>0780815M@ac-versailles.fr</t>
  </si>
  <si>
    <t>Ecole maternelle Francis Jammes</t>
  </si>
  <si>
    <t>34 RUE DE LA GERBE D'OR</t>
  </si>
  <si>
    <t>0130522075</t>
  </si>
  <si>
    <t>0780825Y</t>
  </si>
  <si>
    <t>0780825Y@ac-versailles.fr</t>
  </si>
  <si>
    <t>Ecole élémentaire Louise Weiss</t>
  </si>
  <si>
    <t>20 RUE ANDRE HODEBOURG</t>
  </si>
  <si>
    <t>0130524435</t>
  </si>
  <si>
    <t>0781739S</t>
  </si>
  <si>
    <t>0781739S@ac-versailles.fr</t>
  </si>
  <si>
    <t>Ecole élémentaire Rosa Bonheur</t>
  </si>
  <si>
    <t>04 RUE ERNEST CHAUSSON</t>
  </si>
  <si>
    <t>0130437125</t>
  </si>
  <si>
    <t>0781740T</t>
  </si>
  <si>
    <t>0781740T@ac-versailles.fr</t>
  </si>
  <si>
    <t>Ecole élémentaire Albert Samain</t>
  </si>
  <si>
    <t>24 RUE DES ECOLES JEAN BAUDIN</t>
  </si>
  <si>
    <t>0130526215</t>
  </si>
  <si>
    <t>0781922R</t>
  </si>
  <si>
    <t>0781922R@ac-versailles.fr</t>
  </si>
  <si>
    <t>Ecole maternelle Petit Prince</t>
  </si>
  <si>
    <t>01 RUE DE L EGALITE</t>
  </si>
  <si>
    <t>0130471509</t>
  </si>
  <si>
    <t>0781926V</t>
  </si>
  <si>
    <t>0781926V@ac-versailles.fr</t>
  </si>
  <si>
    <t>Ecole élémentaire Saint-Exupéry</t>
  </si>
  <si>
    <t>1 RUE DE L'EGALITE</t>
  </si>
  <si>
    <t>0130524323</t>
  </si>
  <si>
    <t>0781281U</t>
  </si>
  <si>
    <t>0781281U@ac-versailles.fr</t>
  </si>
  <si>
    <t>Ecole maternelle Jean-Baptiste Colbert</t>
  </si>
  <si>
    <t>PLACE COLBERT</t>
  </si>
  <si>
    <t>MAISONS LAFFITTE</t>
  </si>
  <si>
    <t>0134931115</t>
  </si>
  <si>
    <t>0781490W</t>
  </si>
  <si>
    <t>0781490W@ac-versailles.fr</t>
  </si>
  <si>
    <t>Ecole élémentaire Prieuré</t>
  </si>
  <si>
    <t>01 RUE DU PRIEURE</t>
  </si>
  <si>
    <t>0134938522</t>
  </si>
  <si>
    <t>0781493Z</t>
  </si>
  <si>
    <t>0781493Z@ac-versailles.fr</t>
  </si>
  <si>
    <t>Ecole élémentaire Jean-Baptiste Colbert</t>
  </si>
  <si>
    <t>22 AVENUE MARIVAUX</t>
  </si>
  <si>
    <t>0134938527</t>
  </si>
  <si>
    <t>0781494A</t>
  </si>
  <si>
    <t>0781494A@ac-versailles.fr</t>
  </si>
  <si>
    <t>Ecole élémentaire Mansart</t>
  </si>
  <si>
    <t>14 AVENUE MARIVAUX</t>
  </si>
  <si>
    <t>0134931117</t>
  </si>
  <si>
    <t>0781624S</t>
  </si>
  <si>
    <t>0781624S@ac-versailles.fr</t>
  </si>
  <si>
    <t>Ecole maternelle Bois Bonnet</t>
  </si>
  <si>
    <t>43 RUE MARECHAL FOCH</t>
  </si>
  <si>
    <t>0134931108</t>
  </si>
  <si>
    <t>0781962J</t>
  </si>
  <si>
    <t>0781962J@ac-versailles.fr</t>
  </si>
  <si>
    <t>Ecole élémentaire Ledreux-Alain</t>
  </si>
  <si>
    <t>66 RUE ST NICOLAS</t>
  </si>
  <si>
    <t>0134938530</t>
  </si>
  <si>
    <t>0782219N</t>
  </si>
  <si>
    <t>0782219N@ac-versailles.fr</t>
  </si>
  <si>
    <t>Ecole maternelle du Clos Laine</t>
  </si>
  <si>
    <t>26 RUE DE SOLFERINO</t>
  </si>
  <si>
    <t>0134931112</t>
  </si>
  <si>
    <t>0783070N</t>
  </si>
  <si>
    <t>0783070N@ac-versailles.fr</t>
  </si>
  <si>
    <t>Ecole maternelle Montebello</t>
  </si>
  <si>
    <t>05 AVENUE MONTEBELLO</t>
  </si>
  <si>
    <t>0134932262</t>
  </si>
  <si>
    <t>0783071P</t>
  </si>
  <si>
    <t>0783071P@ac-versailles.fr</t>
  </si>
  <si>
    <t>02 ALLEE DES MARRONNIERS</t>
  </si>
  <si>
    <t>0134931110</t>
  </si>
  <si>
    <t>0783512U</t>
  </si>
  <si>
    <t>0783512U@ac-versailles.fr</t>
  </si>
  <si>
    <t>Ecole maternelle la Renarde</t>
  </si>
  <si>
    <t>4 PASSAGE DU CHATEAU</t>
  </si>
  <si>
    <t>0134931145</t>
  </si>
  <si>
    <t>0780163D</t>
  </si>
  <si>
    <t>0780163D@ac-versailles.fr</t>
  </si>
  <si>
    <t>Ecole maternelle Les Primevères</t>
  </si>
  <si>
    <t>RUE DU DR BRETONNEAU</t>
  </si>
  <si>
    <t xml:space="preserve">MANTES LA JOLIE </t>
  </si>
  <si>
    <t>0130944633</t>
  </si>
  <si>
    <t>MANTES LA JOLIE I</t>
  </si>
  <si>
    <t>0780164E</t>
  </si>
  <si>
    <t>0780164E@ac-versailles.fr</t>
  </si>
  <si>
    <t>Ecole élémentaire Groupe Coubertin</t>
  </si>
  <si>
    <t>118 RUE BRAUNSTEIN</t>
  </si>
  <si>
    <t>0130947406</t>
  </si>
  <si>
    <t>0780167H</t>
  </si>
  <si>
    <t>0780167H@ac-versailles.fr</t>
  </si>
  <si>
    <t>Ecole élémentaire Madame de Sévigne</t>
  </si>
  <si>
    <t>1 RUE JEAN BAPTISTE CHARCOT</t>
  </si>
  <si>
    <t>0130947265</t>
  </si>
  <si>
    <t>0780253B</t>
  </si>
  <si>
    <t>0780253B@ac-versailles.fr</t>
  </si>
  <si>
    <t xml:space="preserve">RUE NUNGESSER ET COLI </t>
  </si>
  <si>
    <t>0130638286</t>
  </si>
  <si>
    <t>0780284K</t>
  </si>
  <si>
    <t>0780284K@ac-versailles.fr</t>
  </si>
  <si>
    <t>1 RUE DU DR BRETONNEAU</t>
  </si>
  <si>
    <t>0130947295</t>
  </si>
  <si>
    <t>0780285L</t>
  </si>
  <si>
    <t>0780285L@ac-versailles.fr</t>
  </si>
  <si>
    <t>Ecole élémentaire Louise de Vilmorin</t>
  </si>
  <si>
    <t>03 RUE PAUL GAUGUIN</t>
  </si>
  <si>
    <t>0130638289</t>
  </si>
  <si>
    <t>0780298A</t>
  </si>
  <si>
    <t>0780298A@ac-versailles.fr</t>
  </si>
  <si>
    <t>0130638288</t>
  </si>
  <si>
    <t>0780502X</t>
  </si>
  <si>
    <t>0780502X@ac-versailles.fr</t>
  </si>
  <si>
    <t>01 RUE PAUL GAUGUIN</t>
  </si>
  <si>
    <t>0130638287</t>
  </si>
  <si>
    <t>0780559J</t>
  </si>
  <si>
    <t>0780559J@ac-versailles.fr</t>
  </si>
  <si>
    <t>Ecole maternelle Les Gentianes</t>
  </si>
  <si>
    <t>03 RUE RACINE</t>
  </si>
  <si>
    <t>0130941875</t>
  </si>
  <si>
    <t>0780698K</t>
  </si>
  <si>
    <t>0780698K@ac-versailles.fr</t>
  </si>
  <si>
    <t>Ecole maternelle Les Glycines</t>
  </si>
  <si>
    <t>RUE DU DOCTEUR BRETONNEAU</t>
  </si>
  <si>
    <t>0130332319</t>
  </si>
  <si>
    <t>0780816N</t>
  </si>
  <si>
    <t>0780816N@ac-versailles.fr</t>
  </si>
  <si>
    <t>Ecole maternelle Les Violettes</t>
  </si>
  <si>
    <t>07 BIS RUE DUGUAY TROUIN</t>
  </si>
  <si>
    <t>0130941891</t>
  </si>
  <si>
    <t>0780821U</t>
  </si>
  <si>
    <t>0780821U@ac-versailles.fr</t>
  </si>
  <si>
    <t>Ecole élémentaire Jacques Cousteau</t>
  </si>
  <si>
    <t>RUE DUGUAY TROUIN</t>
  </si>
  <si>
    <t>0130947402</t>
  </si>
  <si>
    <t>0781176E</t>
  </si>
  <si>
    <t>0781176E@ac-versailles.fr</t>
  </si>
  <si>
    <t>Ecole maternelle Les Bleuets</t>
  </si>
  <si>
    <t>08 RUE MOZART</t>
  </si>
  <si>
    <t>0130945160</t>
  </si>
  <si>
    <t>0781282V</t>
  </si>
  <si>
    <t>0781282V@ac-versailles.fr</t>
  </si>
  <si>
    <t>Ecole maternelle Les Mimosas</t>
  </si>
  <si>
    <t>14 RUE DE CHAMPAGNE</t>
  </si>
  <si>
    <t>0130331327</t>
  </si>
  <si>
    <t>0781311B</t>
  </si>
  <si>
    <t>0781311B@ac-versailles.fr</t>
  </si>
  <si>
    <t>Ecole maternelle Les Campanules</t>
  </si>
  <si>
    <t>0130332520</t>
  </si>
  <si>
    <t>0781369P</t>
  </si>
  <si>
    <t>0781369P@ac-versailles.fr</t>
  </si>
  <si>
    <t>Ecole élémentaire Gabrielle Colette</t>
  </si>
  <si>
    <t>02 RUE DENIS PAPIN</t>
  </si>
  <si>
    <t>0130947227</t>
  </si>
  <si>
    <t>0781370R</t>
  </si>
  <si>
    <t>0781370R@ac-versailles.fr</t>
  </si>
  <si>
    <t>Ecole élémentaire Jean Jacques Rousseau</t>
  </si>
  <si>
    <t>0130947221</t>
  </si>
  <si>
    <t>0781461P</t>
  </si>
  <si>
    <t>0781461P@ac-versailles.fr</t>
  </si>
  <si>
    <t>Ecole élémentaire Hélène Boucher</t>
  </si>
  <si>
    <t>08 RUE DES ECOLES</t>
  </si>
  <si>
    <t>0130330690</t>
  </si>
  <si>
    <t>0781462R</t>
  </si>
  <si>
    <t>0781462R@ac-versailles.fr</t>
  </si>
  <si>
    <t>Ecole élémentaire Louis et Auguste Lumière</t>
  </si>
  <si>
    <t>50 RUE DE LA SANGLE</t>
  </si>
  <si>
    <t>0130923156</t>
  </si>
  <si>
    <t>0781463S</t>
  </si>
  <si>
    <t>0781463S@ac-versailles.fr</t>
  </si>
  <si>
    <t>Ecole élémentaire Marie Curie</t>
  </si>
  <si>
    <t>PLACE A.CASSAN</t>
  </si>
  <si>
    <t>0134770776</t>
  </si>
  <si>
    <t>0781465U</t>
  </si>
  <si>
    <t>0781465U@ac-versailles.fr</t>
  </si>
  <si>
    <t>02 RUE FERDINAND BUISSON</t>
  </si>
  <si>
    <t>0130940073</t>
  </si>
  <si>
    <t>0781466V</t>
  </si>
  <si>
    <t>0781466V@ac-versailles.fr</t>
  </si>
  <si>
    <t>Ecole élémentaire Louis Lachenal</t>
  </si>
  <si>
    <t>05 RUE DES PIQUETTES</t>
  </si>
  <si>
    <t>0130941419</t>
  </si>
  <si>
    <t>0782096E</t>
  </si>
  <si>
    <t>0782096E@ac-versailles.fr</t>
  </si>
  <si>
    <t>Ecole maternelle Les Tulipes</t>
  </si>
  <si>
    <t>RUE MERMOZ</t>
  </si>
  <si>
    <t>0130639878</t>
  </si>
  <si>
    <t>0782123J</t>
  </si>
  <si>
    <t>0782123J@ac-versailles.fr</t>
  </si>
  <si>
    <t>0134799886</t>
  </si>
  <si>
    <t>0782184A</t>
  </si>
  <si>
    <t>0782184A@ac-versailles.fr</t>
  </si>
  <si>
    <t>Ecole maternelle Les Jonquilles</t>
  </si>
  <si>
    <t>04 RUE DENIS PAPIN</t>
  </si>
  <si>
    <t>0130947197</t>
  </si>
  <si>
    <t>0782232C</t>
  </si>
  <si>
    <t>0782232C@ac-versailles.fr</t>
  </si>
  <si>
    <t>Ecole maternelle Les Myosotis</t>
  </si>
  <si>
    <t>14 RUE DE MONTFORT</t>
  </si>
  <si>
    <t>0130331045</t>
  </si>
  <si>
    <t>0782233D</t>
  </si>
  <si>
    <t>0782233D@ac-versailles.fr</t>
  </si>
  <si>
    <t>Ecole maternelle Les Capucines</t>
  </si>
  <si>
    <t xml:space="preserve">34 RUE ST BONAVENTURE </t>
  </si>
  <si>
    <t>0134772190</t>
  </si>
  <si>
    <t>0782234E</t>
  </si>
  <si>
    <t>0782234E@ac-versailles.fr</t>
  </si>
  <si>
    <t>Ecole maternelle Les Roses</t>
  </si>
  <si>
    <t>10 RUE FERDINAND BUISSON</t>
  </si>
  <si>
    <t>0130941219</t>
  </si>
  <si>
    <t>0782235F</t>
  </si>
  <si>
    <t>0782235F@ac-versailles.fr</t>
  </si>
  <si>
    <t>Ecole maternelle Les Pensées</t>
  </si>
  <si>
    <t xml:space="preserve">120 RUE PIERRE SEMARD </t>
  </si>
  <si>
    <t>0130941420</t>
  </si>
  <si>
    <t>0783203H</t>
  </si>
  <si>
    <t>0783203H@ac-versailles.fr</t>
  </si>
  <si>
    <t>Ecole maternelle Les Anémones</t>
  </si>
  <si>
    <t>RUE D ARSONVAL</t>
  </si>
  <si>
    <t>0130940380</t>
  </si>
  <si>
    <t>0783267C</t>
  </si>
  <si>
    <t>0783267C@ac-versailles.fr</t>
  </si>
  <si>
    <t>Ecole maternelle Les Clématites</t>
  </si>
  <si>
    <t>118 RUE M BRAUNSTEIN</t>
  </si>
  <si>
    <t>0130947417</t>
  </si>
  <si>
    <t>0783436L</t>
  </si>
  <si>
    <t>0783436L@ac-versailles.fr</t>
  </si>
  <si>
    <t>Ecole élémentaire Henri Matisse</t>
  </si>
  <si>
    <t>1 RUE HENRI MATISSE</t>
  </si>
  <si>
    <t>0134001530</t>
  </si>
  <si>
    <t>0783551L</t>
  </si>
  <si>
    <t>0783551L@ac-versailles.fr</t>
  </si>
  <si>
    <t>Ecole élémentaire Albert Uderzo</t>
  </si>
  <si>
    <t>2 RUE DES ARQUEBUSIERS</t>
  </si>
  <si>
    <t>0139292951</t>
  </si>
  <si>
    <t>0783712L</t>
  </si>
  <si>
    <t>0783712L@ac-versailles.fr</t>
  </si>
  <si>
    <t>Ecole maternelle Albert Uderzo</t>
  </si>
  <si>
    <t>6 RUE SERGE NOYER</t>
  </si>
  <si>
    <t>0139292959</t>
  </si>
  <si>
    <t>0780160A</t>
  </si>
  <si>
    <t>0780160A@ac-versailles.fr</t>
  </si>
  <si>
    <t>Ecole maternelle Les Plaisances</t>
  </si>
  <si>
    <t>04 RUE JEAN MOULIN</t>
  </si>
  <si>
    <t>78711</t>
  </si>
  <si>
    <t xml:space="preserve">MANTES LA VILLE </t>
  </si>
  <si>
    <t>0134774563</t>
  </si>
  <si>
    <t>0780534G</t>
  </si>
  <si>
    <t>0780534G@ac-versailles.fr</t>
  </si>
  <si>
    <t>Ecole élémentaire Les Hauts Villiers</t>
  </si>
  <si>
    <t>46 BIS AVENUE DE L'YVELINES</t>
  </si>
  <si>
    <t>0130929030</t>
  </si>
  <si>
    <t>0780558H</t>
  </si>
  <si>
    <t>0780558H@ac-versailles.fr</t>
  </si>
  <si>
    <t>Ecole maternelle Hauts Villiers</t>
  </si>
  <si>
    <t>01 RUE DE LA MAULDRE</t>
  </si>
  <si>
    <t>0130929044</t>
  </si>
  <si>
    <t>0780881J</t>
  </si>
  <si>
    <t>0780881J@ac-versailles.fr</t>
  </si>
  <si>
    <t>Ecole maternelle Sablonnière</t>
  </si>
  <si>
    <t>AVENUE DU MANTOIS</t>
  </si>
  <si>
    <t>0130929045</t>
  </si>
  <si>
    <t>0780978P</t>
  </si>
  <si>
    <t>0780978P@ac-versailles.fr</t>
  </si>
  <si>
    <t>Ecole élémentaire Sablonnière</t>
  </si>
  <si>
    <t>97 AVENUE DU MANTOIS</t>
  </si>
  <si>
    <t>0130929251</t>
  </si>
  <si>
    <t>0781469Y</t>
  </si>
  <si>
    <t>0781469Y@ac-versailles.fr</t>
  </si>
  <si>
    <t>0130984130</t>
  </si>
  <si>
    <t>0781471A</t>
  </si>
  <si>
    <t>0781471A@ac-versailles.fr</t>
  </si>
  <si>
    <t>Ecole élémentaire Armand Gaillard</t>
  </si>
  <si>
    <t>20 BIS RUE KARL MARX</t>
  </si>
  <si>
    <t>0130929239</t>
  </si>
  <si>
    <t>0781472B</t>
  </si>
  <si>
    <t>0781472B@ac-versailles.fr</t>
  </si>
  <si>
    <t>Ecole élémentaire Guy de Maupassant</t>
  </si>
  <si>
    <t>RUE DE SAINTES</t>
  </si>
  <si>
    <t>0130929131</t>
  </si>
  <si>
    <t>0781477G</t>
  </si>
  <si>
    <t>0781477G@ac-versailles.fr</t>
  </si>
  <si>
    <t>Ecole élémentaire Maupomet</t>
  </si>
  <si>
    <t>RUE DE MAUPOMET</t>
  </si>
  <si>
    <t>0130929043</t>
  </si>
  <si>
    <t>0781700Z</t>
  </si>
  <si>
    <t>0781700Z@ac-versailles.fr</t>
  </si>
  <si>
    <t>Ecole maternelle Les Coutures</t>
  </si>
  <si>
    <t>RUE MAX POL FOUCHET</t>
  </si>
  <si>
    <t>0130929101</t>
  </si>
  <si>
    <t>0781993T</t>
  </si>
  <si>
    <t>0781993T@ac-versailles.fr</t>
  </si>
  <si>
    <t>Ecole élémentaire Merisiers</t>
  </si>
  <si>
    <t>7 RUE DES PYRENEES</t>
  </si>
  <si>
    <t>0130929241</t>
  </si>
  <si>
    <t>0782187D</t>
  </si>
  <si>
    <t>0782187D@ac-versailles.fr</t>
  </si>
  <si>
    <t>Ecole maternelle Les Merisiers</t>
  </si>
  <si>
    <t>18 RUE JEAN MOULIN</t>
  </si>
  <si>
    <t>0130929243</t>
  </si>
  <si>
    <t>0782238J</t>
  </si>
  <si>
    <t>0782238J@ac-versailles.fr</t>
  </si>
  <si>
    <t>Ecole maternelle Guy de Maupassant</t>
  </si>
  <si>
    <t>0134770606</t>
  </si>
  <si>
    <t>0782239K</t>
  </si>
  <si>
    <t>0782239K@ac-versailles.fr</t>
  </si>
  <si>
    <t>Ecole maternelle Armand Gaillard</t>
  </si>
  <si>
    <t>0130929238</t>
  </si>
  <si>
    <t>0782240L</t>
  </si>
  <si>
    <t>0782240L@ac-versailles.fr</t>
  </si>
  <si>
    <t>Ecole maternelle Les Alliers de Chavannes</t>
  </si>
  <si>
    <t>RUE DU 8 MAI 1945</t>
  </si>
  <si>
    <t>0130929249</t>
  </si>
  <si>
    <t>0780953M</t>
  </si>
  <si>
    <t>0780953M@ac-versailles.fr</t>
  </si>
  <si>
    <t xml:space="preserve">MARCQ </t>
  </si>
  <si>
    <t>0963610847</t>
  </si>
  <si>
    <t>0780954N</t>
  </si>
  <si>
    <t>0780954N@ac-versailles.fr</t>
  </si>
  <si>
    <t>06 RUE DE L'HIRONDELLE</t>
  </si>
  <si>
    <t xml:space="preserve">MAREIL LE GUYON </t>
  </si>
  <si>
    <t>0134869581</t>
  </si>
  <si>
    <t>0780493M</t>
  </si>
  <si>
    <t>0780493M@ac-versailles.fr</t>
  </si>
  <si>
    <t>Ecole élémentaire les violettes</t>
  </si>
  <si>
    <t>RUE DES VIOLETTES</t>
  </si>
  <si>
    <t>78750</t>
  </si>
  <si>
    <t>MAREIL MARLY</t>
  </si>
  <si>
    <t>0139171143</t>
  </si>
  <si>
    <t>0780796S</t>
  </si>
  <si>
    <t>0780796S@ac-versailles.fr</t>
  </si>
  <si>
    <t>0139171145</t>
  </si>
  <si>
    <t>0781350U</t>
  </si>
  <si>
    <t>0781350U@ac-versailles.fr</t>
  </si>
  <si>
    <t>14 ALLEE DES CRAYONS</t>
  </si>
  <si>
    <t>78124</t>
  </si>
  <si>
    <t>MAREIL SUR MAULDRE</t>
  </si>
  <si>
    <t>0130907138</t>
  </si>
  <si>
    <t>0780434Y</t>
  </si>
  <si>
    <t>0780434Y@ac-versailles.fr</t>
  </si>
  <si>
    <t>Ecole élémentaire Champ des Oiseaux</t>
  </si>
  <si>
    <t>42 RUE DU CHAMP DES OISEAUX</t>
  </si>
  <si>
    <t>78160</t>
  </si>
  <si>
    <t>MARLY LE ROI</t>
  </si>
  <si>
    <t>0139167092</t>
  </si>
  <si>
    <t>0780435Z</t>
  </si>
  <si>
    <t>0780435Z@ac-versailles.fr</t>
  </si>
  <si>
    <t>3 CHEMIN DES GLAISES</t>
  </si>
  <si>
    <t>0139167101</t>
  </si>
  <si>
    <t>0780535H</t>
  </si>
  <si>
    <t>0780535H@ac-versailles.fr</t>
  </si>
  <si>
    <t>Ecole maternelle César Geoffray</t>
  </si>
  <si>
    <t>0139167097</t>
  </si>
  <si>
    <t>0780618Y</t>
  </si>
  <si>
    <t>0780618Y@ac-versailles.fr</t>
  </si>
  <si>
    <t>Ecole élémentaire Docteur Schweitzer</t>
  </si>
  <si>
    <t>3 RUE DU PORT MARLY</t>
  </si>
  <si>
    <t>0139163088</t>
  </si>
  <si>
    <t>0780619Z</t>
  </si>
  <si>
    <t>0780619Z@ac-versailles.fr</t>
  </si>
  <si>
    <t xml:space="preserve">45 AVENUE AMIRAL LEMONNIER </t>
  </si>
  <si>
    <t>0139589442</t>
  </si>
  <si>
    <t>0781229M</t>
  </si>
  <si>
    <t>0781229M@ac-versailles.fr</t>
  </si>
  <si>
    <t>Ecole maternelle Raymond Gilles</t>
  </si>
  <si>
    <t>40 RUE CHAMP DES OISEAUX</t>
  </si>
  <si>
    <t>0139589699</t>
  </si>
  <si>
    <t>0782430T</t>
  </si>
  <si>
    <t>0782430T@ac-versailles.fr</t>
  </si>
  <si>
    <t>Ecole maternelle Antoine de Saint-Exupéry</t>
  </si>
  <si>
    <t xml:space="preserve">45 AVENUE DE L'AMIRAL LEMONNIER </t>
  </si>
  <si>
    <t>0139167096</t>
  </si>
  <si>
    <t>0782431U</t>
  </si>
  <si>
    <t>0782431U@ac-versailles.fr</t>
  </si>
  <si>
    <t>Ecole maternelle Professeur Ramon</t>
  </si>
  <si>
    <t>AVENUE DE L'AMIRAL LEMONNIER</t>
  </si>
  <si>
    <t>0139163967</t>
  </si>
  <si>
    <t>0783086F</t>
  </si>
  <si>
    <t>0783086F@ac-versailles.fr</t>
  </si>
  <si>
    <t>Ecole maternelle Docteur Schweitzer</t>
  </si>
  <si>
    <t>05 RUE DE PORT MARLY</t>
  </si>
  <si>
    <t>0139167086</t>
  </si>
  <si>
    <t>0780820T</t>
  </si>
  <si>
    <t>0780820T@ac-versailles.fr</t>
  </si>
  <si>
    <t>Ecole élémentaire René Coty</t>
  </si>
  <si>
    <t>CHAUSSEE ST VINCENT</t>
  </si>
  <si>
    <t xml:space="preserve">MAULE </t>
  </si>
  <si>
    <t>0130907178</t>
  </si>
  <si>
    <t>0781352W</t>
  </si>
  <si>
    <t>0781352W@ac-versailles.fr</t>
  </si>
  <si>
    <t>RUE DU CLOS NOYON</t>
  </si>
  <si>
    <t>0130908487</t>
  </si>
  <si>
    <t>0782424L</t>
  </si>
  <si>
    <t>0782424L@ac-versailles.fr</t>
  </si>
  <si>
    <t>Ecole maternelle René Coty</t>
  </si>
  <si>
    <t>ALLEE DU VERGER</t>
  </si>
  <si>
    <t>0130907685</t>
  </si>
  <si>
    <t>0780341X</t>
  </si>
  <si>
    <t>0780341X@ac-versailles.fr</t>
  </si>
  <si>
    <t xml:space="preserve">11 BIS RUE DES VIGNES </t>
  </si>
  <si>
    <t>MAULETTE</t>
  </si>
  <si>
    <t>0130467485</t>
  </si>
  <si>
    <t>0780470M</t>
  </si>
  <si>
    <t>0780470M@ac-versailles.fr</t>
  </si>
  <si>
    <t>Ecole élémentaire Tilleuls</t>
  </si>
  <si>
    <t>2 RUE MAURICE BERTEAUX</t>
  </si>
  <si>
    <t>78780</t>
  </si>
  <si>
    <t xml:space="preserve">MAURECOURT </t>
  </si>
  <si>
    <t>0139746944</t>
  </si>
  <si>
    <t>0780471N</t>
  </si>
  <si>
    <t>0780471N@ac-versailles.fr</t>
  </si>
  <si>
    <t>Ecole élémentaire La Cerisaie</t>
  </si>
  <si>
    <t>15 RUE MAURICE BERTEAUX</t>
  </si>
  <si>
    <t>0139746770</t>
  </si>
  <si>
    <t>0783508P</t>
  </si>
  <si>
    <t>0783508P@ac-versailles.fr</t>
  </si>
  <si>
    <t>Ecole maternelle Chantebelle</t>
  </si>
  <si>
    <t>0139746521</t>
  </si>
  <si>
    <t>0780305H</t>
  </si>
  <si>
    <t>0780305H@ac-versailles.fr</t>
  </si>
  <si>
    <t>RUE DE NOIRMOUTIER</t>
  </si>
  <si>
    <t>MAUREPAS</t>
  </si>
  <si>
    <t>0130665342</t>
  </si>
  <si>
    <t>0780436A</t>
  </si>
  <si>
    <t>0780436A@ac-versailles.fr</t>
  </si>
  <si>
    <t>Ecole élémentaire L'Agiot</t>
  </si>
  <si>
    <t xml:space="preserve">13 SQUARE DE LA TARENTAISE </t>
  </si>
  <si>
    <t>0130665353</t>
  </si>
  <si>
    <t>0780496R</t>
  </si>
  <si>
    <t>0780496R@ac-versailles.fr</t>
  </si>
  <si>
    <t>Ecole maternelle La Haute Futaie</t>
  </si>
  <si>
    <t>AVENUE DE TOURAINE</t>
  </si>
  <si>
    <t>0130665375</t>
  </si>
  <si>
    <t>0780586N</t>
  </si>
  <si>
    <t>0780586N@ac-versailles.fr</t>
  </si>
  <si>
    <t>AVENUE DE PICARDIE</t>
  </si>
  <si>
    <t>0130665366</t>
  </si>
  <si>
    <t>0780588R</t>
  </si>
  <si>
    <t>0780588R@ac-versailles.fr</t>
  </si>
  <si>
    <t>24 CHEMIN DE PARIS</t>
  </si>
  <si>
    <t>0130665344</t>
  </si>
  <si>
    <t>0780655N</t>
  </si>
  <si>
    <t>0780655N@ac-versailles.fr</t>
  </si>
  <si>
    <t>RUE DU CHATILLONNAIS</t>
  </si>
  <si>
    <t>0130665368</t>
  </si>
  <si>
    <t>0781237W</t>
  </si>
  <si>
    <t>0781237W@ac-versailles.fr</t>
  </si>
  <si>
    <t>Ecole maternelle Le Chapiteau</t>
  </si>
  <si>
    <t xml:space="preserve">RUE DES TILLEULS </t>
  </si>
  <si>
    <t>0130665363</t>
  </si>
  <si>
    <t>0781268E</t>
  </si>
  <si>
    <t>0781268E@ac-versailles.fr</t>
  </si>
  <si>
    <t>Ecole élémentaire Les Friches</t>
  </si>
  <si>
    <t>BOULEVARD DU RHIN</t>
  </si>
  <si>
    <t>0130665343</t>
  </si>
  <si>
    <t>0781743W</t>
  </si>
  <si>
    <t>0781743W@ac-versailles.fr</t>
  </si>
  <si>
    <t>Ecole élémentaire La Tour</t>
  </si>
  <si>
    <t>CHEMIN DE LA MARE AU BOIS</t>
  </si>
  <si>
    <t>0130665365</t>
  </si>
  <si>
    <t>0782103M</t>
  </si>
  <si>
    <t>0782103M@ac-versailles.fr</t>
  </si>
  <si>
    <t>Ecole élémentaire Malmedonne</t>
  </si>
  <si>
    <t>AVENUE DU ROUERGUE</t>
  </si>
  <si>
    <t>0130665345</t>
  </si>
  <si>
    <t>0783269E</t>
  </si>
  <si>
    <t>0783269E@ac-versailles.fr</t>
  </si>
  <si>
    <t>Ecole maternelle La Malmedonne</t>
  </si>
  <si>
    <t>01 AVENUE DU FOREZ</t>
  </si>
  <si>
    <t>0130665382</t>
  </si>
  <si>
    <t>0780644B</t>
  </si>
  <si>
    <t>0780644B@ac-versailles.fr</t>
  </si>
  <si>
    <t>Ecole élémentaire Emile Zola</t>
  </si>
  <si>
    <t>02RUE BUQUET</t>
  </si>
  <si>
    <t>78670</t>
  </si>
  <si>
    <t xml:space="preserve">MEDAN </t>
  </si>
  <si>
    <t>0967037277</t>
  </si>
  <si>
    <t>0780955P</t>
  </si>
  <si>
    <t>0780955P@ac-versailles.fr</t>
  </si>
  <si>
    <t>CHEMIN DES ECOLIERS</t>
  </si>
  <si>
    <t>MERE</t>
  </si>
  <si>
    <t>0134869324</t>
  </si>
  <si>
    <t>0783460M</t>
  </si>
  <si>
    <t>0783460M@ac-versailles.fr</t>
  </si>
  <si>
    <t>Ecole maternelle Nouvelle</t>
  </si>
  <si>
    <t>0134843047</t>
  </si>
  <si>
    <t>0781414N</t>
  </si>
  <si>
    <t>0781414N@ac-versailles.fr</t>
  </si>
  <si>
    <t>05 RUE DES ECOLES</t>
  </si>
  <si>
    <t>MERICOURT</t>
  </si>
  <si>
    <t>0134793111</t>
  </si>
  <si>
    <t>0780189G</t>
  </si>
  <si>
    <t>0780189G@ac-versailles.fr</t>
  </si>
  <si>
    <t>Ecole élémentaire Paradis</t>
  </si>
  <si>
    <t xml:space="preserve">RUE DE LA FERME DU PARADIS </t>
  </si>
  <si>
    <t>MEULAN EN YVELINES</t>
  </si>
  <si>
    <t>0134741278</t>
  </si>
  <si>
    <t>0780678N</t>
  </si>
  <si>
    <t>0780678N@ac-versailles.fr</t>
  </si>
  <si>
    <t>19 RUE DES ANNONCIADES</t>
  </si>
  <si>
    <t>0134740774</t>
  </si>
  <si>
    <t>0781252M</t>
  </si>
  <si>
    <t>0781252M@ac-versailles.fr</t>
  </si>
  <si>
    <t>Ecole maternelle Les Bois</t>
  </si>
  <si>
    <t>RUE TRAVERSIERE</t>
  </si>
  <si>
    <t>0130992221</t>
  </si>
  <si>
    <t>0782422J</t>
  </si>
  <si>
    <t>0782422J@ac-versailles.fr</t>
  </si>
  <si>
    <t>Ecole maternelle Paul Valery</t>
  </si>
  <si>
    <t>06 RUE PAUL VALERY</t>
  </si>
  <si>
    <t>0134741294</t>
  </si>
  <si>
    <t>0780228Z</t>
  </si>
  <si>
    <t>0780228Z@ac-versailles.fr</t>
  </si>
  <si>
    <t>Ecole maternelle Le Petit Prince</t>
  </si>
  <si>
    <t>12 RUE MAURICE FRICOTTE</t>
  </si>
  <si>
    <t>78970</t>
  </si>
  <si>
    <t>MEZIERES SUR SEINE</t>
  </si>
  <si>
    <t>0130956260</t>
  </si>
  <si>
    <t>0781479J</t>
  </si>
  <si>
    <t>0781479J@ac-versailles.fr</t>
  </si>
  <si>
    <t>16 RUE MAURICE FRICOTTE</t>
  </si>
  <si>
    <t>0130956188</t>
  </si>
  <si>
    <t>0781480K</t>
  </si>
  <si>
    <t>0781480K@ac-versailles.fr</t>
  </si>
  <si>
    <t>Ecole élémentaire La Villeneuve</t>
  </si>
  <si>
    <t>RUE DE LA VILLENEUVE</t>
  </si>
  <si>
    <t>0130956238</t>
  </si>
  <si>
    <t>0780292U</t>
  </si>
  <si>
    <t>0780292U@ac-versailles.fr</t>
  </si>
  <si>
    <t>16 RUE ALFRED LASSON</t>
  </si>
  <si>
    <t>MEZY SUR SEINE</t>
  </si>
  <si>
    <t>0134740146</t>
  </si>
  <si>
    <t>0780372F</t>
  </si>
  <si>
    <t>0780372F@ac-versailles.fr</t>
  </si>
  <si>
    <t>MITTAINVILLE</t>
  </si>
  <si>
    <t>0134850042</t>
  </si>
  <si>
    <t>0781413M</t>
  </si>
  <si>
    <t>0781413M@ac-versailles.fr</t>
  </si>
  <si>
    <t>Ecole élémentaire Alice Bonvalot</t>
  </si>
  <si>
    <t xml:space="preserve">36 ROUTE DE LAVACOURT </t>
  </si>
  <si>
    <t>MOISSON</t>
  </si>
  <si>
    <t>0134793234</t>
  </si>
  <si>
    <t>0780808E</t>
  </si>
  <si>
    <t>0780808E@ac-versailles.fr</t>
  </si>
  <si>
    <t>14 ROUTE NATIONALE</t>
  </si>
  <si>
    <t>MONDREVILLE</t>
  </si>
  <si>
    <t>0130424613</t>
  </si>
  <si>
    <t>0781356A</t>
  </si>
  <si>
    <t>0781356A@ac-versailles.fr</t>
  </si>
  <si>
    <t>06 RUE DU FER A CHEVAL</t>
  </si>
  <si>
    <t>MONTAINVILLE</t>
  </si>
  <si>
    <t>0130908176</t>
  </si>
  <si>
    <t>0781379A</t>
  </si>
  <si>
    <t>0781379A@ac-versailles.fr</t>
  </si>
  <si>
    <t>MONTALET LE BOIS</t>
  </si>
  <si>
    <t>0134753394</t>
  </si>
  <si>
    <t>0781116P</t>
  </si>
  <si>
    <t>0781116P@ac-versailles.fr</t>
  </si>
  <si>
    <t xml:space="preserve">01 RUE PIERRE LOUIS GUYARD </t>
  </si>
  <si>
    <t>78360</t>
  </si>
  <si>
    <t>MONTESSON</t>
  </si>
  <si>
    <t>0139524788</t>
  </si>
  <si>
    <t>0781151C</t>
  </si>
  <si>
    <t>0781151C@ac-versailles.fr</t>
  </si>
  <si>
    <t>2 RUE HENRI DUNANT</t>
  </si>
  <si>
    <t>0139680818</t>
  </si>
  <si>
    <t>0781283W</t>
  </si>
  <si>
    <t>0781283W@ac-versailles.fr</t>
  </si>
  <si>
    <t>Ecole maternelle Marie Laurencin</t>
  </si>
  <si>
    <t>23 RUE CHARLES CONSTANTIN</t>
  </si>
  <si>
    <t>0130531617</t>
  </si>
  <si>
    <t>0781550L</t>
  </si>
  <si>
    <t>0781550L@ac-versailles.fr</t>
  </si>
  <si>
    <t>01 IMPASSE PAUL ELUARD</t>
  </si>
  <si>
    <t>0139528038</t>
  </si>
  <si>
    <t>0781610B</t>
  </si>
  <si>
    <t>0781610B@ac-versailles.fr</t>
  </si>
  <si>
    <t>Ecole maternelle Paul Painlevé</t>
  </si>
  <si>
    <t>27 RUE DE L UNION</t>
  </si>
  <si>
    <t>0139527639</t>
  </si>
  <si>
    <t>0782101K</t>
  </si>
  <si>
    <t>0782101K@ac-versailles.fr</t>
  </si>
  <si>
    <t>19 BOULEVARD DE LA REPUBLIQUE</t>
  </si>
  <si>
    <t>0139523980</t>
  </si>
  <si>
    <t>0782526X</t>
  </si>
  <si>
    <t>0782526X@ac-versailles.fr</t>
  </si>
  <si>
    <t>02 PLACE SAINTE HONORINE</t>
  </si>
  <si>
    <t>0139523141</t>
  </si>
  <si>
    <t>0780937V</t>
  </si>
  <si>
    <t>0780937V@ac-versailles.fr</t>
  </si>
  <si>
    <t>7 RUE DE LA MOUTIERE</t>
  </si>
  <si>
    <t>MONTFORT L AMAURY</t>
  </si>
  <si>
    <t>0134860245</t>
  </si>
  <si>
    <t>0780489H</t>
  </si>
  <si>
    <t>0780489H@ac-versailles.fr</t>
  </si>
  <si>
    <t>Ecole élémentaire du Village</t>
  </si>
  <si>
    <t>12 RUE DE L'ANCIENNE MAIRIE</t>
  </si>
  <si>
    <t>78180</t>
  </si>
  <si>
    <t>MONTIGNY LE BRETONNEUX</t>
  </si>
  <si>
    <t>0130440494</t>
  </si>
  <si>
    <t>0780830D</t>
  </si>
  <si>
    <t>0780830D@ac-versailles.fr</t>
  </si>
  <si>
    <t>Ecole maternelle du Village</t>
  </si>
  <si>
    <t>1 BIS RUE DE LA SOURDERIE</t>
  </si>
  <si>
    <t>0130442694</t>
  </si>
  <si>
    <t>0781189U</t>
  </si>
  <si>
    <t>0781189U@ac-versailles.fr</t>
  </si>
  <si>
    <t>Ecole élémentaire Les Prés</t>
  </si>
  <si>
    <t>7 TER ALLEE DE L IVRAIE</t>
  </si>
  <si>
    <t>0130441372</t>
  </si>
  <si>
    <t>0781194Z</t>
  </si>
  <si>
    <t>0781194Z@ac-versailles.fr</t>
  </si>
  <si>
    <t>Ecole élémentaire les Iris</t>
  </si>
  <si>
    <t>2 ALLÉE ERASME</t>
  </si>
  <si>
    <t>0130437318</t>
  </si>
  <si>
    <t>0781235U</t>
  </si>
  <si>
    <t>0781235U@ac-versailles.fr</t>
  </si>
  <si>
    <t>01 TER ALLEE DE L IVRAIE</t>
  </si>
  <si>
    <t>0130436420</t>
  </si>
  <si>
    <t>0781291E</t>
  </si>
  <si>
    <t>0781291E@ac-versailles.fr</t>
  </si>
  <si>
    <t>Ecole élémentaire Poirier Saint Martin</t>
  </si>
  <si>
    <t>32 RUE DE LA REPUBLIQUE</t>
  </si>
  <si>
    <t>0130435515</t>
  </si>
  <si>
    <t>0781406E</t>
  </si>
  <si>
    <t>0781406E@ac-versailles.fr</t>
  </si>
  <si>
    <t>Ecole élémentaire Charles Péguy</t>
  </si>
  <si>
    <t>09 RUE DES BLEUETS</t>
  </si>
  <si>
    <t>0130431214</t>
  </si>
  <si>
    <t>0781439R</t>
  </si>
  <si>
    <t>0781439R@ac-versailles.fr</t>
  </si>
  <si>
    <t>Ecole élémentaire Marie Noël</t>
  </si>
  <si>
    <t>45 RUE MARIE NOEL</t>
  </si>
  <si>
    <t>0130442460</t>
  </si>
  <si>
    <t>0781534U</t>
  </si>
  <si>
    <t>0781534U@ac-versailles.fr</t>
  </si>
  <si>
    <t>Ecole maternelle les Sorbiers</t>
  </si>
  <si>
    <t>12 MAIL DES COURLIS</t>
  </si>
  <si>
    <t>0130440070</t>
  </si>
  <si>
    <t>0781546G</t>
  </si>
  <si>
    <t>0781546G@ac-versailles.fr</t>
  </si>
  <si>
    <t>Ecole maternelle Maurice Genevoix</t>
  </si>
  <si>
    <t>0130442461</t>
  </si>
  <si>
    <t>0781551M</t>
  </si>
  <si>
    <t>0781551M@ac-versailles.fr</t>
  </si>
  <si>
    <t>Ecole maternelle Paul Fort</t>
  </si>
  <si>
    <t>RUE GEORGES BUFFON</t>
  </si>
  <si>
    <t>0130441232</t>
  </si>
  <si>
    <t>0781558V</t>
  </si>
  <si>
    <t>0781558V@ac-versailles.fr</t>
  </si>
  <si>
    <t>8 AVENUE JOSEPH KESSEL</t>
  </si>
  <si>
    <t>0130441561</t>
  </si>
  <si>
    <t>0781625T</t>
  </si>
  <si>
    <t>0781625T@ac-versailles.fr</t>
  </si>
  <si>
    <t>Ecole élémentaire Erik Satie</t>
  </si>
  <si>
    <t>06 AVENUE ERIK SATIE</t>
  </si>
  <si>
    <t>0130440840</t>
  </si>
  <si>
    <t>0781671T</t>
  </si>
  <si>
    <t>0781671T@ac-versailles.fr</t>
  </si>
  <si>
    <t>16 RUE DE PLOUGASTEL</t>
  </si>
  <si>
    <t>0130573140</t>
  </si>
  <si>
    <t>0781672U</t>
  </si>
  <si>
    <t>0781672U@ac-versailles.fr</t>
  </si>
  <si>
    <t>Ecole élémentaire Alphonse Daudet</t>
  </si>
  <si>
    <t>21 RUE AUGUSTE RODIN</t>
  </si>
  <si>
    <t>0130572829</t>
  </si>
  <si>
    <t>0781680C</t>
  </si>
  <si>
    <t>0781680C@ac-versailles.fr</t>
  </si>
  <si>
    <t>Ecole maternelle Jules Verne</t>
  </si>
  <si>
    <t>18 RUE DE PLOUGASTEL</t>
  </si>
  <si>
    <t>0130573141</t>
  </si>
  <si>
    <t>0781798F</t>
  </si>
  <si>
    <t>0781798F@ac-versailles.fr</t>
  </si>
  <si>
    <t>Ecole maternelle Paul Verlaine</t>
  </si>
  <si>
    <t>11 RUE DES PYRENEES</t>
  </si>
  <si>
    <t>0130645211</t>
  </si>
  <si>
    <t>0781829P</t>
  </si>
  <si>
    <t>0781829P@ac-versailles.fr</t>
  </si>
  <si>
    <t>Ecole maternelle Mansart</t>
  </si>
  <si>
    <t>17 BOULEVARD VAUBAN</t>
  </si>
  <si>
    <t>0130436167</t>
  </si>
  <si>
    <t>0781831S</t>
  </si>
  <si>
    <t>0781831S@ac-versailles.fr</t>
  </si>
  <si>
    <t>Ecole élémentaire Paul Verlaine</t>
  </si>
  <si>
    <t>13 RUE DES PYRENEES</t>
  </si>
  <si>
    <t>0130573579</t>
  </si>
  <si>
    <t>0781832T</t>
  </si>
  <si>
    <t>0781832T@ac-versailles.fr</t>
  </si>
  <si>
    <t>11 BOULEVARD VAUBAN</t>
  </si>
  <si>
    <t>0130436323</t>
  </si>
  <si>
    <t>0781866E</t>
  </si>
  <si>
    <t>0781866E@ac-versailles.fr</t>
  </si>
  <si>
    <t>Ecole maternelle Arthur Rimbaud</t>
  </si>
  <si>
    <t>11 PLACE ETIENNE MARCEL</t>
  </si>
  <si>
    <t>0130432473</t>
  </si>
  <si>
    <t>0781867F</t>
  </si>
  <si>
    <t>0781867F@ac-versailles.fr</t>
  </si>
  <si>
    <t>Ecole maternelle André Chénier</t>
  </si>
  <si>
    <t>03 RUE COLETTE</t>
  </si>
  <si>
    <t>0130570274</t>
  </si>
  <si>
    <t>0781869H</t>
  </si>
  <si>
    <t>0781869H@ac-versailles.fr</t>
  </si>
  <si>
    <t>Ecole élémentaire Arthur Rimbaud</t>
  </si>
  <si>
    <t>13 PLACE ETIENNE MARCEL</t>
  </si>
  <si>
    <t>0130432592</t>
  </si>
  <si>
    <t>0781870J</t>
  </si>
  <si>
    <t>0781870J@ac-versailles.fr</t>
  </si>
  <si>
    <t>01 RUE COLETTE</t>
  </si>
  <si>
    <t>0130570195</t>
  </si>
  <si>
    <t>0781929Y</t>
  </si>
  <si>
    <t>0781929Y@ac-versailles.fr</t>
  </si>
  <si>
    <t>16 RUE DE LA BOURBOULE</t>
  </si>
  <si>
    <t>0130649963</t>
  </si>
  <si>
    <t>0780621B</t>
  </si>
  <si>
    <t>0780621B@ac-versailles.fr</t>
  </si>
  <si>
    <t xml:space="preserve">03RUE DE LA VALLEE MARIA </t>
  </si>
  <si>
    <t>78630</t>
  </si>
  <si>
    <t>MORAINVILLIERS</t>
  </si>
  <si>
    <t>0139758130</t>
  </si>
  <si>
    <t>0780645C</t>
  </si>
  <si>
    <t>0780645C@ac-versailles.fr</t>
  </si>
  <si>
    <t>Ecole élémentaire Bures</t>
  </si>
  <si>
    <t>05RUE DE LA CROIX DE L'ORME</t>
  </si>
  <si>
    <t>0139757895</t>
  </si>
  <si>
    <t>0781215X</t>
  </si>
  <si>
    <t>0781215X@ac-versailles.fr</t>
  </si>
  <si>
    <t>École maternelle Centre</t>
  </si>
  <si>
    <t>5RUE DU VIEUX LAVOIR</t>
  </si>
  <si>
    <t>0139757429</t>
  </si>
  <si>
    <t>0781959F</t>
  </si>
  <si>
    <t>0781959F@ac-versailles.fr</t>
  </si>
  <si>
    <t>Ecole maternelle Bures</t>
  </si>
  <si>
    <t>PL DU CHATEAU</t>
  </si>
  <si>
    <t>0967683170</t>
  </si>
  <si>
    <t>0783550K</t>
  </si>
  <si>
    <t>0783550K@ac-versailles.fr</t>
  </si>
  <si>
    <t xml:space="preserve">RUE DES FOSSES A CRON </t>
  </si>
  <si>
    <t>MOUSSEAUX SUR SEINE</t>
  </si>
  <si>
    <t>0134793717</t>
  </si>
  <si>
    <t>0780590T</t>
  </si>
  <si>
    <t>0780590T@ac-versailles.fr</t>
  </si>
  <si>
    <t>Ecole maternelle Les petites friches</t>
  </si>
  <si>
    <t>18 RUE DU DOCTEUR GRELLIERE</t>
  </si>
  <si>
    <t>78640</t>
  </si>
  <si>
    <t>NEAUPHLE LE CHATEAU</t>
  </si>
  <si>
    <t>0134892506</t>
  </si>
  <si>
    <t>0780960V</t>
  </si>
  <si>
    <t>0780960V@ac-versailles.fr</t>
  </si>
  <si>
    <t>Ecole élémentaire Emile Serre</t>
  </si>
  <si>
    <t>PLACE MANCEST</t>
  </si>
  <si>
    <t>0134892443</t>
  </si>
  <si>
    <t>0780962X</t>
  </si>
  <si>
    <t>0780962X@ac-versailles.fr</t>
  </si>
  <si>
    <t>Ecole élémentaire Marie de Cressay</t>
  </si>
  <si>
    <t>CHEMIN DU PETIT POIRIER</t>
  </si>
  <si>
    <t>NEAUPHLE LE VIEUX</t>
  </si>
  <si>
    <t>0134890432</t>
  </si>
  <si>
    <t>0781363H</t>
  </si>
  <si>
    <t>0781363H@ac-versailles.fr</t>
  </si>
  <si>
    <t xml:space="preserve">08 CHEMIN DES HAMARDS </t>
  </si>
  <si>
    <t xml:space="preserve">NEZEL </t>
  </si>
  <si>
    <t>0130956084</t>
  </si>
  <si>
    <t>0780607L</t>
  </si>
  <si>
    <t>0780607L@ac-versailles.fr</t>
  </si>
  <si>
    <t>Ecole élémentaire Le Cèdre</t>
  </si>
  <si>
    <t>04 AVENUE REGNAULT</t>
  </si>
  <si>
    <t>78590</t>
  </si>
  <si>
    <t>NOISY LE ROI</t>
  </si>
  <si>
    <t>0134629347</t>
  </si>
  <si>
    <t>0780608M</t>
  </si>
  <si>
    <t>0780608M@ac-versailles.fr</t>
  </si>
  <si>
    <t>04 RUE BOSSUET</t>
  </si>
  <si>
    <t>0134626420</t>
  </si>
  <si>
    <t>0780701N</t>
  </si>
  <si>
    <t>0780701N@ac-versailles.fr</t>
  </si>
  <si>
    <t xml:space="preserve">04 CHEMIN DES PRINCES </t>
  </si>
  <si>
    <t>0134621034</t>
  </si>
  <si>
    <t>0783439P</t>
  </si>
  <si>
    <t>0783439P@ac-versailles.fr</t>
  </si>
  <si>
    <t>2 RUE BOSSUET</t>
  </si>
  <si>
    <t>0134625098</t>
  </si>
  <si>
    <t>0781419U</t>
  </si>
  <si>
    <t>0781419U@ac-versailles.fr</t>
  </si>
  <si>
    <t>Ecole élémentaire La Haie de L'Ecu</t>
  </si>
  <si>
    <t>RUE DE LA HAIE DE L ECU</t>
  </si>
  <si>
    <t>NOTRE DAME DE LA MER</t>
  </si>
  <si>
    <t>0130930661</t>
  </si>
  <si>
    <t>0781377Y</t>
  </si>
  <si>
    <t>0781377Y@ac-versailles.fr</t>
  </si>
  <si>
    <t>Ecole élémentaire Charlotte Vidal</t>
  </si>
  <si>
    <t>13 RUE DE L'ECOLE</t>
  </si>
  <si>
    <t>OINVILLE SUR MONTCIENT</t>
  </si>
  <si>
    <t>0134754003</t>
  </si>
  <si>
    <t>0780373G</t>
  </si>
  <si>
    <t>0780373G@ac-versailles.fr</t>
  </si>
  <si>
    <t>Ecole élémentaire les tilleuls</t>
  </si>
  <si>
    <t>02 RUE DU PARC</t>
  </si>
  <si>
    <t>ORCEMONT</t>
  </si>
  <si>
    <t>0134859633</t>
  </si>
  <si>
    <t>0780692D</t>
  </si>
  <si>
    <t>0780692D@ac-versailles.fr</t>
  </si>
  <si>
    <t>Ecole élémentaire du pré du bourg</t>
  </si>
  <si>
    <t>RUE DU FRENE</t>
  </si>
  <si>
    <t>ORGERUS</t>
  </si>
  <si>
    <t>0134873054</t>
  </si>
  <si>
    <t>0780774T</t>
  </si>
  <si>
    <t>0780774T@ac-versailles.fr</t>
  </si>
  <si>
    <t>Ecole maternelle Champ de La Poussinière</t>
  </si>
  <si>
    <t>3 IMPASSE DES ECOLES</t>
  </si>
  <si>
    <t>0134872597</t>
  </si>
  <si>
    <t>0780648F</t>
  </si>
  <si>
    <t>0780648F@ac-versailles.fr</t>
  </si>
  <si>
    <t>389AV DU MARECHAL FOCH</t>
  </si>
  <si>
    <t>ORGEVAL</t>
  </si>
  <si>
    <t>0139223565</t>
  </si>
  <si>
    <t>0780778X</t>
  </si>
  <si>
    <t>0780778X@ac-versailles.fr</t>
  </si>
  <si>
    <t>85RUE DE LA FONTAINE</t>
  </si>
  <si>
    <t>0130657976</t>
  </si>
  <si>
    <t>0780374H</t>
  </si>
  <si>
    <t>0780374H@ac-versailles.fr</t>
  </si>
  <si>
    <t>RUE DES VERGERS</t>
  </si>
  <si>
    <t>ORPHIN</t>
  </si>
  <si>
    <t>0134940091</t>
  </si>
  <si>
    <t>0780345B</t>
  </si>
  <si>
    <t>0780345B@ac-versailles.fr</t>
  </si>
  <si>
    <t>PLACE GEORGES POMPIDOU</t>
  </si>
  <si>
    <t xml:space="preserve">ORVILLIERS </t>
  </si>
  <si>
    <t>0134876483</t>
  </si>
  <si>
    <t>0780346C</t>
  </si>
  <si>
    <t>0780346C@ac-versailles.fr</t>
  </si>
  <si>
    <t>14CHEM DU MOUTIER</t>
  </si>
  <si>
    <t xml:space="preserve">OSMOY </t>
  </si>
  <si>
    <t>0134873436</t>
  </si>
  <si>
    <t>0781409H</t>
  </si>
  <si>
    <t>0781409H@ac-versailles.fr</t>
  </si>
  <si>
    <t>Ecole élémentaire du chêne Mademoiselle</t>
  </si>
  <si>
    <t>PERDREAUVILLE</t>
  </si>
  <si>
    <t>0134765421</t>
  </si>
  <si>
    <t>0780286M</t>
  </si>
  <si>
    <t>0780286M@ac-versailles.fr</t>
  </si>
  <si>
    <t>08 RUE MANSART</t>
  </si>
  <si>
    <t>78370</t>
  </si>
  <si>
    <t>0130553408</t>
  </si>
  <si>
    <t>0780411Y</t>
  </si>
  <si>
    <t>0780411Y@ac-versailles.fr</t>
  </si>
  <si>
    <t>01 RUE DE ST GERMAIN</t>
  </si>
  <si>
    <t>0130552732</t>
  </si>
  <si>
    <t>0780437B</t>
  </si>
  <si>
    <t>0780437B@ac-versailles.fr</t>
  </si>
  <si>
    <t>Ecole élémentaire Marcel Jeantet</t>
  </si>
  <si>
    <t>0130552718</t>
  </si>
  <si>
    <t>0780438C</t>
  </si>
  <si>
    <t>0780438C@ac-versailles.fr</t>
  </si>
  <si>
    <t xml:space="preserve">98 CHEMIN DES RUELLES </t>
  </si>
  <si>
    <t>0130553302</t>
  </si>
  <si>
    <t>0780539M</t>
  </si>
  <si>
    <t>0780539M@ac-versailles.fr</t>
  </si>
  <si>
    <t>RUE NICOLAS POUSSIN</t>
  </si>
  <si>
    <t>0130540535</t>
  </si>
  <si>
    <t>0780541P</t>
  </si>
  <si>
    <t>0780541P@ac-versailles.fr</t>
  </si>
  <si>
    <t>RUE DES SAULES</t>
  </si>
  <si>
    <t>0130501591</t>
  </si>
  <si>
    <t>0780554D</t>
  </si>
  <si>
    <t>0780554D@ac-versailles.fr</t>
  </si>
  <si>
    <t>Ecole maternelle Anna de Noailles</t>
  </si>
  <si>
    <t xml:space="preserve">3 RUE DES PETITS BOIS </t>
  </si>
  <si>
    <t>0130552180</t>
  </si>
  <si>
    <t>0780681S</t>
  </si>
  <si>
    <t>0780681S@ac-versailles.fr</t>
  </si>
  <si>
    <t>Ecole maternelle Louise Michel</t>
  </si>
  <si>
    <t>RUE DU VALIBOUT</t>
  </si>
  <si>
    <t>0130553383</t>
  </si>
  <si>
    <t>0780682T</t>
  </si>
  <si>
    <t>0780682T@ac-versailles.fr</t>
  </si>
  <si>
    <t>Ecole élémentaire Jules Vallès</t>
  </si>
  <si>
    <t>03 RUE PABLO PICASSO</t>
  </si>
  <si>
    <t>0130541762</t>
  </si>
  <si>
    <t>0780726R</t>
  </si>
  <si>
    <t>0780726R@ac-versailles.fr</t>
  </si>
  <si>
    <t>Ecole maternelle Danièle Casanova</t>
  </si>
  <si>
    <t>01 RUE ROBESPIERRE</t>
  </si>
  <si>
    <t>0130552943</t>
  </si>
  <si>
    <t>0780765H</t>
  </si>
  <si>
    <t>0780765H@ac-versailles.fr</t>
  </si>
  <si>
    <t>RUE ROBESPIERRE</t>
  </si>
  <si>
    <t>0130552966</t>
  </si>
  <si>
    <t>0783862Z</t>
  </si>
  <si>
    <t>0783862Z@ac-versailles.fr</t>
  </si>
  <si>
    <t>336 RUE ABEL GUYET</t>
  </si>
  <si>
    <t>0130796366</t>
  </si>
  <si>
    <t>622 555,2</t>
  </si>
  <si>
    <t>0780823W</t>
  </si>
  <si>
    <t>0780823W@ac-versailles.fr</t>
  </si>
  <si>
    <t>Ecole élémentaire François Rabelais</t>
  </si>
  <si>
    <t>01 RUE DU PETIT BOIS</t>
  </si>
  <si>
    <t>0130555103</t>
  </si>
  <si>
    <t>0780915W</t>
  </si>
  <si>
    <t>0780915W@ac-versailles.fr</t>
  </si>
  <si>
    <t>Ecole élémentaire Alain Fournier</t>
  </si>
  <si>
    <t>158 CHEMIN DES RUELLES</t>
  </si>
  <si>
    <t>0130556338</t>
  </si>
  <si>
    <t>0780918Z</t>
  </si>
  <si>
    <t>0780918Z@ac-versailles.fr</t>
  </si>
  <si>
    <t>2518 RUE JULES REGNIER</t>
  </si>
  <si>
    <t>0130542175</t>
  </si>
  <si>
    <t>0780919A</t>
  </si>
  <si>
    <t>0780919A@ac-versailles.fr</t>
  </si>
  <si>
    <t>0130796363</t>
  </si>
  <si>
    <t>0781234T</t>
  </si>
  <si>
    <t>0781234T@ac-versailles.fr</t>
  </si>
  <si>
    <t>Ecole maternelle La Boissière</t>
  </si>
  <si>
    <t>AVENUE BARTHOLOME</t>
  </si>
  <si>
    <t>0130550809</t>
  </si>
  <si>
    <t>0781822G</t>
  </si>
  <si>
    <t>0781822G@ac-versailles.fr</t>
  </si>
  <si>
    <t>RUE MARCEL PAGNOL</t>
  </si>
  <si>
    <t>0134810167</t>
  </si>
  <si>
    <t>0781853R</t>
  </si>
  <si>
    <t>0781853R@ac-versailles.fr</t>
  </si>
  <si>
    <t>2 RUE MARCEL PAGNOL</t>
  </si>
  <si>
    <t>0130551172</t>
  </si>
  <si>
    <t>0781924T</t>
  </si>
  <si>
    <t>0781924T@ac-versailles.fr</t>
  </si>
  <si>
    <t>Ecole maternelle Mozart</t>
  </si>
  <si>
    <t>72 BOULEVARD LEON BLUM</t>
  </si>
  <si>
    <t>0134810572</t>
  </si>
  <si>
    <t>0781927W</t>
  </si>
  <si>
    <t>0781927W@ac-versailles.fr</t>
  </si>
  <si>
    <t>Ecole élémentaire Mozart</t>
  </si>
  <si>
    <t>0134812049</t>
  </si>
  <si>
    <t>0783273J</t>
  </si>
  <si>
    <t>0783273J@ac-versailles.fr</t>
  </si>
  <si>
    <t>RUE MARIE HILLION</t>
  </si>
  <si>
    <t>0130552824</t>
  </si>
  <si>
    <t>0783274K</t>
  </si>
  <si>
    <t>0783274K@ac-versailles.fr</t>
  </si>
  <si>
    <t>Ecole élémentaire Claude Debussy</t>
  </si>
  <si>
    <t>0130552023</t>
  </si>
  <si>
    <t>0783275L</t>
  </si>
  <si>
    <t>0783275L@ac-versailles.fr</t>
  </si>
  <si>
    <t>Ecole élémentaire Albert Camus</t>
  </si>
  <si>
    <t>0130553174</t>
  </si>
  <si>
    <t>0780378M</t>
  </si>
  <si>
    <t>0780378M@ac-versailles.fr</t>
  </si>
  <si>
    <t xml:space="preserve">POIGNY LA FORET </t>
  </si>
  <si>
    <t>0134847241</t>
  </si>
  <si>
    <t>0780024C</t>
  </si>
  <si>
    <t>0780024C@ac-versailles.fr</t>
  </si>
  <si>
    <t>11 BIS BOULEVARD DE LA PAIX</t>
  </si>
  <si>
    <t>78300</t>
  </si>
  <si>
    <t>0139225671</t>
  </si>
  <si>
    <t>0780155V</t>
  </si>
  <si>
    <t>0780155V@ac-versailles.fr</t>
  </si>
  <si>
    <t>Ecole élémentaire Groupe la Bruyère</t>
  </si>
  <si>
    <t xml:space="preserve">01 RUE ERNEST LAVISSE </t>
  </si>
  <si>
    <t>0139225674</t>
  </si>
  <si>
    <t>0780439D</t>
  </si>
  <si>
    <t>0780439D@ac-versailles.fr</t>
  </si>
  <si>
    <t>Ecole élémentaire Robert Fournier</t>
  </si>
  <si>
    <t>1 IMPASSE MADEMOISELLE LENORMAND</t>
  </si>
  <si>
    <t>0139225685</t>
  </si>
  <si>
    <t>0780440E</t>
  </si>
  <si>
    <t>0780440E@ac-versailles.fr</t>
  </si>
  <si>
    <t>Ecole maternelle Robert Fournier</t>
  </si>
  <si>
    <t>0139225445</t>
  </si>
  <si>
    <t>627 790,8</t>
  </si>
  <si>
    <t>0780452T</t>
  </si>
  <si>
    <t>0780452T@ac-versailles.fr</t>
  </si>
  <si>
    <t>Ecole élémentaire Michel de Montaigne</t>
  </si>
  <si>
    <t xml:space="preserve">17 RUE MONTAIGNE </t>
  </si>
  <si>
    <t>0139225678</t>
  </si>
  <si>
    <t>0780453U</t>
  </si>
  <si>
    <t>0780453U@ac-versailles.fr</t>
  </si>
  <si>
    <t>Ecole élémentaire Blaise Pascal</t>
  </si>
  <si>
    <t>21 RUE BLAISE PASCAL</t>
  </si>
  <si>
    <t>0139225684</t>
  </si>
  <si>
    <t>0780542R</t>
  </si>
  <si>
    <t>0780542R@ac-versailles.fr</t>
  </si>
  <si>
    <t>Ecole élémentaire Abbaye</t>
  </si>
  <si>
    <t xml:space="preserve">02 ALLEE DES OEILLETS </t>
  </si>
  <si>
    <t>0139225665</t>
  </si>
  <si>
    <t>0780624E</t>
  </si>
  <si>
    <t>0780624E@ac-versailles.fr</t>
  </si>
  <si>
    <t>Ecole élémentaire Les Sablons</t>
  </si>
  <si>
    <t>63 RUE CHARLES MARECHAL</t>
  </si>
  <si>
    <t>0139225691</t>
  </si>
  <si>
    <t>0780633P</t>
  </si>
  <si>
    <t>0780633P@ac-versailles.fr</t>
  </si>
  <si>
    <t>Ecole élémentaire Pierre de Ronsard</t>
  </si>
  <si>
    <t>13 RUE RONSARD</t>
  </si>
  <si>
    <t>0139225667</t>
  </si>
  <si>
    <t>0780799V</t>
  </si>
  <si>
    <t>0780799V@ac-versailles.fr</t>
  </si>
  <si>
    <t>100 RUE ST SEBASTIEN</t>
  </si>
  <si>
    <t>0139225681</t>
  </si>
  <si>
    <t>0781219B</t>
  </si>
  <si>
    <t>0781219B@ac-versailles.fr</t>
  </si>
  <si>
    <t>Ecole maternelle Charles Péguy</t>
  </si>
  <si>
    <t>32 AVENUE LEFEBVRE</t>
  </si>
  <si>
    <t>0139225680</t>
  </si>
  <si>
    <t>0781989N</t>
  </si>
  <si>
    <t>0781989N@ac-versailles.fr</t>
  </si>
  <si>
    <t>Ecole maternelle La Bruyère</t>
  </si>
  <si>
    <t>0139225673</t>
  </si>
  <si>
    <t>0782436Z</t>
  </si>
  <si>
    <t>0782436Z@ac-versailles.fr</t>
  </si>
  <si>
    <t>Ecole maternelle Pierre de Ronsard</t>
  </si>
  <si>
    <t>19 RUE RONSARD</t>
  </si>
  <si>
    <t>0139225666</t>
  </si>
  <si>
    <t>0782437A</t>
  </si>
  <si>
    <t>0782437A@ac-versailles.fr</t>
  </si>
  <si>
    <t>Ecole maternelle Foch</t>
  </si>
  <si>
    <t>01 RUE DES FAUVETTES</t>
  </si>
  <si>
    <t>0139225662</t>
  </si>
  <si>
    <t>0782439C</t>
  </si>
  <si>
    <t>0782439C@ac-versailles.fr</t>
  </si>
  <si>
    <t>Ecole maternelle Les Sablons</t>
  </si>
  <si>
    <t>59 RUE CHARLES MARECHAL</t>
  </si>
  <si>
    <t>0139225690</t>
  </si>
  <si>
    <t>0782440D</t>
  </si>
  <si>
    <t>0782440D@ac-versailles.fr</t>
  </si>
  <si>
    <t>Ecole maternelle Abbaye</t>
  </si>
  <si>
    <t>02 BIS ALLEE DES GLAIEULS</t>
  </si>
  <si>
    <t>0139225664</t>
  </si>
  <si>
    <t>0782441E</t>
  </si>
  <si>
    <t>0782441E@ac-versailles.fr</t>
  </si>
  <si>
    <t>Ecole maternelle Blaise Pascal</t>
  </si>
  <si>
    <t>19 RUE BLAISE PASCAL</t>
  </si>
  <si>
    <t>0139225615</t>
  </si>
  <si>
    <t>0782442F</t>
  </si>
  <si>
    <t>0782442F@ac-versailles.fr</t>
  </si>
  <si>
    <t>Ecole maternelle Michel de Montaigne</t>
  </si>
  <si>
    <t xml:space="preserve">15 RUE MONTAIGNE </t>
  </si>
  <si>
    <t>0139225677</t>
  </si>
  <si>
    <t>0783276M</t>
  </si>
  <si>
    <t>0783276M@ac-versailles.fr</t>
  </si>
  <si>
    <t>11 BOULEVARD VICTOR HUGO</t>
  </si>
  <si>
    <t>0139225672</t>
  </si>
  <si>
    <t>0783642K</t>
  </si>
  <si>
    <t>0783642K@ac-versailles.fr</t>
  </si>
  <si>
    <t>Ecole élémentaire Nelson Mandela</t>
  </si>
  <si>
    <t>04 ALLEE COLETTE ET PIERRE ANDRE-VERGER</t>
  </si>
  <si>
    <t>0139225669</t>
  </si>
  <si>
    <t>0783861Y</t>
  </si>
  <si>
    <t>0783861Y@ac-versailles.fr</t>
  </si>
  <si>
    <t>36 SENTE DE LA PAIX</t>
  </si>
  <si>
    <t>0139225654</t>
  </si>
  <si>
    <t>630 171,3</t>
  </si>
  <si>
    <t>0780310N</t>
  </si>
  <si>
    <t>0780310N@ac-versailles.fr</t>
  </si>
  <si>
    <t>Ecole élémentaire de la foret</t>
  </si>
  <si>
    <t>CHEMIN DE L ECOLE</t>
  </si>
  <si>
    <t>PONTHEVRARD</t>
  </si>
  <si>
    <t>0130599511</t>
  </si>
  <si>
    <t>0780154U</t>
  </si>
  <si>
    <t>0780154U@ac-versailles.fr</t>
  </si>
  <si>
    <t>07 RUE DES ECOLES</t>
  </si>
  <si>
    <t>PORCHEVILLE</t>
  </si>
  <si>
    <t>0134796071</t>
  </si>
  <si>
    <t>0781375W</t>
  </si>
  <si>
    <t>0781375W@ac-versailles.fr</t>
  </si>
  <si>
    <t>36 RUE DES PRESSOIRS</t>
  </si>
  <si>
    <t>0134796160</t>
  </si>
  <si>
    <t>0783749B</t>
  </si>
  <si>
    <t>0783749B@ac-versailles.fr</t>
  </si>
  <si>
    <t>110 BOULEVARD DE LA REPUBLIQUE</t>
  </si>
  <si>
    <t>0134771961</t>
  </si>
  <si>
    <t>0780311P</t>
  </si>
  <si>
    <t>0780311P@ac-versailles.fr</t>
  </si>
  <si>
    <t>01 RUE D ANDRET</t>
  </si>
  <si>
    <t>PRUNAY EN YVELINES</t>
  </si>
  <si>
    <t>0130591857</t>
  </si>
  <si>
    <t>0780347D</t>
  </si>
  <si>
    <t>0780347D@ac-versailles.fr</t>
  </si>
  <si>
    <t>02 RUE DE LA COMMANDERIE</t>
  </si>
  <si>
    <t>PRUNAY LE TEMPLE</t>
  </si>
  <si>
    <t>0130883141</t>
  </si>
  <si>
    <t>0780379N</t>
  </si>
  <si>
    <t>0780379N@ac-versailles.fr</t>
  </si>
  <si>
    <t>02 ROUTE DES PONTS</t>
  </si>
  <si>
    <t>RAIZEUX</t>
  </si>
  <si>
    <t>0130419874</t>
  </si>
  <si>
    <t>0780356N</t>
  </si>
  <si>
    <t>0780356N@ac-versailles.fr</t>
  </si>
  <si>
    <t>Ecole élémentaire La Louvière</t>
  </si>
  <si>
    <t xml:space="preserve">46 RUE DU MUGUET </t>
  </si>
  <si>
    <t>0130411001</t>
  </si>
  <si>
    <t>0780357P</t>
  </si>
  <si>
    <t>0780357P@ac-versailles.fr</t>
  </si>
  <si>
    <t>Ecole élémentaire La Prairie</t>
  </si>
  <si>
    <t>04 RUE DES ECOLES</t>
  </si>
  <si>
    <t>0130410671</t>
  </si>
  <si>
    <t>0780543S</t>
  </si>
  <si>
    <t>0780543S@ac-versailles.fr</t>
  </si>
  <si>
    <t>Ecole maternelle Clairbois</t>
  </si>
  <si>
    <t>06 RUE DU CLOS BATTANT</t>
  </si>
  <si>
    <t>0130598478</t>
  </si>
  <si>
    <t>0780560K</t>
  </si>
  <si>
    <t>0780560K@ac-versailles.fr</t>
  </si>
  <si>
    <t>Ecole élémentaire d'Arbouville</t>
  </si>
  <si>
    <t>79 RUE D'ARBOUVILLE</t>
  </si>
  <si>
    <t>0134855827</t>
  </si>
  <si>
    <t>0780561L</t>
  </si>
  <si>
    <t>0780561L@ac-versailles.fr</t>
  </si>
  <si>
    <t>Ecole élémentaire Clairbois</t>
  </si>
  <si>
    <t xml:space="preserve">04 RUE DU CLOS BATANT </t>
  </si>
  <si>
    <t>0130598476</t>
  </si>
  <si>
    <t>0780562M</t>
  </si>
  <si>
    <t>0780562M@ac-versailles.fr</t>
  </si>
  <si>
    <t>Ecole maternelle d'Arbouville</t>
  </si>
  <si>
    <t>0134855882</t>
  </si>
  <si>
    <t>0781258U</t>
  </si>
  <si>
    <t>0781258U@ac-versailles.fr</t>
  </si>
  <si>
    <t>Ecole maternelle Le Bel Air</t>
  </si>
  <si>
    <t>15 RUE DU RACINAY</t>
  </si>
  <si>
    <t>0134856745</t>
  </si>
  <si>
    <t>0781321M</t>
  </si>
  <si>
    <t>0781321M@ac-versailles.fr</t>
  </si>
  <si>
    <t>Ecole maternelle La Ruche</t>
  </si>
  <si>
    <t>41 RUE DU COIN DU BOIS</t>
  </si>
  <si>
    <t>0130598264</t>
  </si>
  <si>
    <t>0781553P</t>
  </si>
  <si>
    <t>0781553P@ac-versailles.fr</t>
  </si>
  <si>
    <t>Ecole maternelle Gommerie</t>
  </si>
  <si>
    <t>15 CHEMIN DE LA GOMMERIE</t>
  </si>
  <si>
    <t>0134832173</t>
  </si>
  <si>
    <t>0781563A</t>
  </si>
  <si>
    <t>0781563A@ac-versailles.fr</t>
  </si>
  <si>
    <t>Ecole maternelle Les Jardins</t>
  </si>
  <si>
    <t xml:space="preserve">24 AVENUE GEORGES POMPIDOU </t>
  </si>
  <si>
    <t>0134856149</t>
  </si>
  <si>
    <t>0781703C</t>
  </si>
  <si>
    <t>0781703C@ac-versailles.fr</t>
  </si>
  <si>
    <t>Ecole élémentaire Gambetta</t>
  </si>
  <si>
    <t>34 RUE GAMBETTA</t>
  </si>
  <si>
    <t>0134830397</t>
  </si>
  <si>
    <t>0781704D</t>
  </si>
  <si>
    <t>0781704D@ac-versailles.fr</t>
  </si>
  <si>
    <t>Ecole élémentaire Vieil Orme</t>
  </si>
  <si>
    <t xml:space="preserve">110 RUE DU VIEIL ORME </t>
  </si>
  <si>
    <t>0130598189</t>
  </si>
  <si>
    <t>0781705E</t>
  </si>
  <si>
    <t>0781705E@ac-versailles.fr</t>
  </si>
  <si>
    <t>Ecole élémentaire Saint-Hubert</t>
  </si>
  <si>
    <t xml:space="preserve">28 AVENUE GEORGES POMPIDOU </t>
  </si>
  <si>
    <t>0134856226</t>
  </si>
  <si>
    <t>0782491J</t>
  </si>
  <si>
    <t>0782491J@ac-versailles.fr</t>
  </si>
  <si>
    <t>Ecole maternelle du Centre</t>
  </si>
  <si>
    <t>05 RUE DUBUC</t>
  </si>
  <si>
    <t>0134830888</t>
  </si>
  <si>
    <t>0782492K</t>
  </si>
  <si>
    <t>0782492K@ac-versailles.fr</t>
  </si>
  <si>
    <t>Ecole maternelle La Louvière</t>
  </si>
  <si>
    <t xml:space="preserve">44 RUE DU MUGUET </t>
  </si>
  <si>
    <t>0130411271</t>
  </si>
  <si>
    <t>0783784P</t>
  </si>
  <si>
    <t>0783784P@ac-versailles.fr</t>
  </si>
  <si>
    <t>Ecole élémentaire Foch</t>
  </si>
  <si>
    <t>06 AVENUE FOCH</t>
  </si>
  <si>
    <t>0134830146</t>
  </si>
  <si>
    <t>0780348E</t>
  </si>
  <si>
    <t>0780348E@ac-versailles.fr</t>
  </si>
  <si>
    <t>11 ROUTE DE HOUDAN</t>
  </si>
  <si>
    <t xml:space="preserve">RICHEBOURG </t>
  </si>
  <si>
    <t>0134876821</t>
  </si>
  <si>
    <t>0780283J</t>
  </si>
  <si>
    <t>0780283J@ac-versailles.fr</t>
  </si>
  <si>
    <t>2 RUE RAYMOND LOEWY</t>
  </si>
  <si>
    <t>ROCHEFORT EN YVELINES</t>
  </si>
  <si>
    <t>0130413183</t>
  </si>
  <si>
    <t>0781481L</t>
  </si>
  <si>
    <t>0781481L@ac-versailles.fr</t>
  </si>
  <si>
    <t>01 RUE DE L'ECOLE</t>
  </si>
  <si>
    <t xml:space="preserve">ROSAY </t>
  </si>
  <si>
    <t>0134763735</t>
  </si>
  <si>
    <t>0780441F</t>
  </si>
  <si>
    <t>0780441F@ac-versailles.fr</t>
  </si>
  <si>
    <t>RUE DU DOCTEUR BRAVY</t>
  </si>
  <si>
    <t>78710</t>
  </si>
  <si>
    <t xml:space="preserve">ROSNY SUR SEINE </t>
  </si>
  <si>
    <t>0130423922</t>
  </si>
  <si>
    <t>0781296K</t>
  </si>
  <si>
    <t>0781296K@ac-versailles.fr</t>
  </si>
  <si>
    <t>Ecole maternelle Les Baronnes</t>
  </si>
  <si>
    <t xml:space="preserve">RUE VERMEER </t>
  </si>
  <si>
    <t>0130429673</t>
  </si>
  <si>
    <t>0781482M</t>
  </si>
  <si>
    <t>0781482M@ac-versailles.fr</t>
  </si>
  <si>
    <t>Ecole élémentaire la justice</t>
  </si>
  <si>
    <t>24 RUE DE LA JUSTICE</t>
  </si>
  <si>
    <t>0130429202</t>
  </si>
  <si>
    <t>0781483N</t>
  </si>
  <si>
    <t>0781483N@ac-versailles.fr</t>
  </si>
  <si>
    <t>Ecole élémentaire Les Baronnes</t>
  </si>
  <si>
    <t>09 RUE VERMEER</t>
  </si>
  <si>
    <t>0130428365</t>
  </si>
  <si>
    <t>0781708H</t>
  </si>
  <si>
    <t>0781708H@ac-versailles.fr</t>
  </si>
  <si>
    <t>01 RUE DES CHAMPS</t>
  </si>
  <si>
    <t>SAILLY</t>
  </si>
  <si>
    <t>0134767640</t>
  </si>
  <si>
    <t>0780444J</t>
  </si>
  <si>
    <t>0780444J@ac-versailles.fr</t>
  </si>
  <si>
    <t xml:space="preserve">123 AVENUE DE TOBROUK </t>
  </si>
  <si>
    <t>78500</t>
  </si>
  <si>
    <t>SARTROUVILLE</t>
  </si>
  <si>
    <t>0139145889</t>
  </si>
  <si>
    <t>0780684V</t>
  </si>
  <si>
    <t>0780684V@ac-versailles.fr</t>
  </si>
  <si>
    <t>89 AVENUE J PIERRE BOURQUARD</t>
  </si>
  <si>
    <t>0139153919</t>
  </si>
  <si>
    <t>0780685W</t>
  </si>
  <si>
    <t>0780685W@ac-versailles.fr</t>
  </si>
  <si>
    <t xml:space="preserve">89 RUE JPIERRE BOURQUARD </t>
  </si>
  <si>
    <t>0139151998</t>
  </si>
  <si>
    <t>0780746M</t>
  </si>
  <si>
    <t>0780746M@ac-versailles.fr</t>
  </si>
  <si>
    <t>116 RUE BOURQUELOT</t>
  </si>
  <si>
    <t>0139138782</t>
  </si>
  <si>
    <t>0780801X</t>
  </si>
  <si>
    <t>0780801X@ac-versailles.fr</t>
  </si>
  <si>
    <t>Ecole maternelle Anne Frank</t>
  </si>
  <si>
    <t>15 AVENUE DU GENERAL DE GAULLE</t>
  </si>
  <si>
    <t>0139143386</t>
  </si>
  <si>
    <t>0780878F</t>
  </si>
  <si>
    <t>0780878F@ac-versailles.fr</t>
  </si>
  <si>
    <t>03 RUE LAKANAL</t>
  </si>
  <si>
    <t>0139132010</t>
  </si>
  <si>
    <t>0781197C</t>
  </si>
  <si>
    <t>0781197C@ac-versailles.fr</t>
  </si>
  <si>
    <t>Ecole élémentaire Pablo Neruda</t>
  </si>
  <si>
    <t>05 RUE FERNAND LEGER</t>
  </si>
  <si>
    <t>0139147994</t>
  </si>
  <si>
    <t>0781198D</t>
  </si>
  <si>
    <t>0781198D@ac-versailles.fr</t>
  </si>
  <si>
    <t>Ecole maternelle Pablo Neruda</t>
  </si>
  <si>
    <t>07 RUE FERNAND LEGER</t>
  </si>
  <si>
    <t>0139140091</t>
  </si>
  <si>
    <t>0781286Z</t>
  </si>
  <si>
    <t>0781286Z@ac-versailles.fr</t>
  </si>
  <si>
    <t>Ecole maternelle Fernand Léger</t>
  </si>
  <si>
    <t>11 RUE FERNAND LEGER</t>
  </si>
  <si>
    <t>0139151313</t>
  </si>
  <si>
    <t>0781501H</t>
  </si>
  <si>
    <t>0781501H@ac-versailles.fr</t>
  </si>
  <si>
    <t xml:space="preserve">64 AVENUE CARNOT </t>
  </si>
  <si>
    <t>0139143078</t>
  </si>
  <si>
    <t>0781504L</t>
  </si>
  <si>
    <t>0781504L@ac-versailles.fr</t>
  </si>
  <si>
    <t>29 RUE DU GENERAL LECLERC</t>
  </si>
  <si>
    <t>0139131012</t>
  </si>
  <si>
    <t>0781505M</t>
  </si>
  <si>
    <t>0781505M@ac-versailles.fr</t>
  </si>
  <si>
    <t>Ecole élémentaire Michel Etienne Turgot</t>
  </si>
  <si>
    <t>29 RUE BORDIN</t>
  </si>
  <si>
    <t>0139140086</t>
  </si>
  <si>
    <t>0781506N</t>
  </si>
  <si>
    <t>0781506N@ac-versailles.fr</t>
  </si>
  <si>
    <t>Ecole élémentaire Anne Robert Turgot</t>
  </si>
  <si>
    <t>23 RUE BORDIN</t>
  </si>
  <si>
    <t>0139140004</t>
  </si>
  <si>
    <t>0781507P</t>
  </si>
  <si>
    <t>0781507P@ac-versailles.fr</t>
  </si>
  <si>
    <t>Ecole élémentaire Georges Brassens</t>
  </si>
  <si>
    <t>3 RUE DE MARSEILLE</t>
  </si>
  <si>
    <t>0139134716</t>
  </si>
  <si>
    <t>0781508R</t>
  </si>
  <si>
    <t>0781508R@ac-versailles.fr</t>
  </si>
  <si>
    <t>Ecole élémentaire Paul Bert 1</t>
  </si>
  <si>
    <t xml:space="preserve">04 RUE PAUL BERT </t>
  </si>
  <si>
    <t>0139134110</t>
  </si>
  <si>
    <t>0781509S</t>
  </si>
  <si>
    <t>0781509S@ac-versailles.fr</t>
  </si>
  <si>
    <t>Ecole élémentaire Joliot-Curie 2</t>
  </si>
  <si>
    <t>78 BOULEVARD DE BEZONS</t>
  </si>
  <si>
    <t>0139133039</t>
  </si>
  <si>
    <t>0781510T</t>
  </si>
  <si>
    <t>0781510T@ac-versailles.fr</t>
  </si>
  <si>
    <t>Ecole élémentaire Joliot-Curie 1</t>
  </si>
  <si>
    <t>0139133157</t>
  </si>
  <si>
    <t>0781544E</t>
  </si>
  <si>
    <t>0781544E@ac-versailles.fr</t>
  </si>
  <si>
    <t>07 RUE GUSTAVE FLAUBERT</t>
  </si>
  <si>
    <t>0139137099</t>
  </si>
  <si>
    <t>0781609A</t>
  </si>
  <si>
    <t>0781609A@ac-versailles.fr</t>
  </si>
  <si>
    <t>01 RUE GUSTAVE FLAUBERT</t>
  </si>
  <si>
    <t>0139137133</t>
  </si>
  <si>
    <t>0781758M</t>
  </si>
  <si>
    <t>0781758M@ac-versailles.fr</t>
  </si>
  <si>
    <t xml:space="preserve">64 RUE DE CHATOU </t>
  </si>
  <si>
    <t>0139133303</t>
  </si>
  <si>
    <t>0781795C</t>
  </si>
  <si>
    <t>0781795C@ac-versailles.fr</t>
  </si>
  <si>
    <t>Ecole maternelle La Fontaine</t>
  </si>
  <si>
    <t>22 RUE GUY DE MAUPASSANT</t>
  </si>
  <si>
    <t>0139151158</t>
  </si>
  <si>
    <t>0782121G</t>
  </si>
  <si>
    <t>0782121G@ac-versailles.fr</t>
  </si>
  <si>
    <t>35 AVENUE DE DIJOU</t>
  </si>
  <si>
    <t>0139680202</t>
  </si>
  <si>
    <t>0782175R</t>
  </si>
  <si>
    <t>0782175R@ac-versailles.fr</t>
  </si>
  <si>
    <t xml:space="preserve">05 RUE DU BAS DE LA PLAINE </t>
  </si>
  <si>
    <t>0139135014</t>
  </si>
  <si>
    <t>0782223T</t>
  </si>
  <si>
    <t>0782223T@ac-versailles.fr</t>
  </si>
  <si>
    <t xml:space="preserve">08 RUE PAUL BERT </t>
  </si>
  <si>
    <t>0139134717</t>
  </si>
  <si>
    <t>0782224U</t>
  </si>
  <si>
    <t>0782224U@ac-versailles.fr</t>
  </si>
  <si>
    <t>23 RUE LAMARCK</t>
  </si>
  <si>
    <t>0139131887</t>
  </si>
  <si>
    <t>0782225V</t>
  </si>
  <si>
    <t>0782225V@ac-versailles.fr</t>
  </si>
  <si>
    <t>Ecole maternelle Joliot-Curie</t>
  </si>
  <si>
    <t>79 RUE ROBERT VILLOING</t>
  </si>
  <si>
    <t>0139134713</t>
  </si>
  <si>
    <t>0782226W</t>
  </si>
  <si>
    <t>0782226W@ac-versailles.fr</t>
  </si>
  <si>
    <t>15 RUE DE LA CONVENTION</t>
  </si>
  <si>
    <t>0139132165</t>
  </si>
  <si>
    <t>0783208N</t>
  </si>
  <si>
    <t>0783208N@ac-versailles.fr</t>
  </si>
  <si>
    <t>Ecole maternelle Madame de Sévigné</t>
  </si>
  <si>
    <t xml:space="preserve">09 RUE DU TEMPLE </t>
  </si>
  <si>
    <t>0139144475</t>
  </si>
  <si>
    <t>0780969E</t>
  </si>
  <si>
    <t>0780969E@ac-versailles.fr</t>
  </si>
  <si>
    <t>1 RUE DE LA MAIRIE</t>
  </si>
  <si>
    <t>SAULX MARCHAIS</t>
  </si>
  <si>
    <t>0134875774</t>
  </si>
  <si>
    <t>0781752F</t>
  </si>
  <si>
    <t>0781752F@ac-versailles.fr</t>
  </si>
  <si>
    <t>13 RUE DE CERNAY LA VILLE</t>
  </si>
  <si>
    <t>SENLISSE</t>
  </si>
  <si>
    <t>0130525911</t>
  </si>
  <si>
    <t>0780351H</t>
  </si>
  <si>
    <t>0780351H@ac-versailles.fr</t>
  </si>
  <si>
    <t xml:space="preserve">08 RUE CONTAMINE </t>
  </si>
  <si>
    <t>SEPTEUIL</t>
  </si>
  <si>
    <t>0130934665</t>
  </si>
  <si>
    <t>0780776V</t>
  </si>
  <si>
    <t>0780776V@ac-versailles.fr</t>
  </si>
  <si>
    <t>RUE MAURICE CLERET</t>
  </si>
  <si>
    <t>0130934473</t>
  </si>
  <si>
    <t>0781484P</t>
  </si>
  <si>
    <t>0781484P@ac-versailles.fr</t>
  </si>
  <si>
    <t>02 RUE DU CLOS DE VARENNE</t>
  </si>
  <si>
    <t>SOINDRES</t>
  </si>
  <si>
    <t>0134765534</t>
  </si>
  <si>
    <t>0780319Y</t>
  </si>
  <si>
    <t>0780319Y@ac-versailles.fr</t>
  </si>
  <si>
    <t>Ecole élémentaire La Genetière</t>
  </si>
  <si>
    <t xml:space="preserve">RUE DES FOURS A CHAUX </t>
  </si>
  <si>
    <t>SONCHAMP</t>
  </si>
  <si>
    <t>0134844193</t>
  </si>
  <si>
    <t>0780229A</t>
  </si>
  <si>
    <t>0780229A@ac-versailles.fr</t>
  </si>
  <si>
    <t>Ecole maternelle Jeu de Paume</t>
  </si>
  <si>
    <t xml:space="preserve">PLACE DU JEU DE PAUME </t>
  </si>
  <si>
    <t>ST ARNOULT EN YVELINES</t>
  </si>
  <si>
    <t>0130412155</t>
  </si>
  <si>
    <t>0780314T</t>
  </si>
  <si>
    <t>0780314T@ac-versailles.fr</t>
  </si>
  <si>
    <t>Ecole élémentaire Guhermont</t>
  </si>
  <si>
    <t>14 RUE DE GUHERMONT</t>
  </si>
  <si>
    <t>0130412197</t>
  </si>
  <si>
    <t>0780315U</t>
  </si>
  <si>
    <t>0780315U@ac-versailles.fr</t>
  </si>
  <si>
    <t>Ecole élémentaire Camescasse</t>
  </si>
  <si>
    <t>RUE LAGUESSE CHARRON</t>
  </si>
  <si>
    <t>0130412085</t>
  </si>
  <si>
    <t>0780728T</t>
  </si>
  <si>
    <t>0780728T@ac-versailles.fr</t>
  </si>
  <si>
    <t>Ecole maternelle Guhermont</t>
  </si>
  <si>
    <t xml:space="preserve">RUE DE GUHERMONT </t>
  </si>
  <si>
    <t>0130412208</t>
  </si>
  <si>
    <t>0780408V</t>
  </si>
  <si>
    <t>0780408V@ac-versailles.fr</t>
  </si>
  <si>
    <t>02 VOIE DANTON</t>
  </si>
  <si>
    <t>78210</t>
  </si>
  <si>
    <t>ST CYR L ECOLE</t>
  </si>
  <si>
    <t>0130451994</t>
  </si>
  <si>
    <t>0780922D</t>
  </si>
  <si>
    <t>0780922D@ac-versailles.fr</t>
  </si>
  <si>
    <t>09 RUE VICTOR HUGO</t>
  </si>
  <si>
    <t>0130450083</t>
  </si>
  <si>
    <t>0780923E</t>
  </si>
  <si>
    <t>0780923E@ac-versailles.fr</t>
  </si>
  <si>
    <t>06 RUE DANIELLE CASANOVA</t>
  </si>
  <si>
    <t>0130450533</t>
  </si>
  <si>
    <t>0780924F</t>
  </si>
  <si>
    <t>0780924F@ac-versailles.fr</t>
  </si>
  <si>
    <t>Ecole élémentaire Romain Rolland</t>
  </si>
  <si>
    <t>12 RUE AEROSTATION MARITIME</t>
  </si>
  <si>
    <t>0134601823</t>
  </si>
  <si>
    <t>0780926H</t>
  </si>
  <si>
    <t>0780926H@ac-versailles.fr</t>
  </si>
  <si>
    <t>Ecole élémentaire Ernest Bizet</t>
  </si>
  <si>
    <t>02 SQUARE HENRI WALLON</t>
  </si>
  <si>
    <t>0130450208</t>
  </si>
  <si>
    <t>0782337S</t>
  </si>
  <si>
    <t>0782337S@ac-versailles.fr</t>
  </si>
  <si>
    <t>Ecole maternelle Léon Jouannet</t>
  </si>
  <si>
    <t>05 RUE VICTOR HUGO</t>
  </si>
  <si>
    <t>0130450203</t>
  </si>
  <si>
    <t>0782338T</t>
  </si>
  <si>
    <t>0782338T@ac-versailles.fr</t>
  </si>
  <si>
    <t>0134600812</t>
  </si>
  <si>
    <t>0783206L</t>
  </si>
  <si>
    <t>0783206L@ac-versailles.fr</t>
  </si>
  <si>
    <t>01 RUE JEAN MOULIN</t>
  </si>
  <si>
    <t>0134602128</t>
  </si>
  <si>
    <t>0783696U</t>
  </si>
  <si>
    <t>0783696U@ac-versailles.fr</t>
  </si>
  <si>
    <t>Ecole élémentaire Jacqueline de Romilly</t>
  </si>
  <si>
    <t>01 PLACE CHARLES RENARD</t>
  </si>
  <si>
    <t>0139481260</t>
  </si>
  <si>
    <t>0783860X</t>
  </si>
  <si>
    <t>0783860X@ac-versailles.fr</t>
  </si>
  <si>
    <t>6 RUE JACQUELINE DUBUS</t>
  </si>
  <si>
    <t>0628539687</t>
  </si>
  <si>
    <t>0780803Z</t>
  </si>
  <si>
    <t>0780803Z@ac-versailles.fr</t>
  </si>
  <si>
    <t>Ecole maternelle Elie Ferrier</t>
  </si>
  <si>
    <t>1 BIS RUE DE PLAISIR</t>
  </si>
  <si>
    <t>ST GERMAIN DE LA GRANGE</t>
  </si>
  <si>
    <t>0130641021</t>
  </si>
  <si>
    <t>0780968D</t>
  </si>
  <si>
    <t>0780968D@ac-versailles.fr</t>
  </si>
  <si>
    <t>Ecole élémentaire Jules Gohard</t>
  </si>
  <si>
    <t xml:space="preserve">RUE DE LA MAIRIE </t>
  </si>
  <si>
    <t>0134895770</t>
  </si>
  <si>
    <t>0780153T</t>
  </si>
  <si>
    <t>0780153T@ac-versailles.fr</t>
  </si>
  <si>
    <t>50 RUE DE L AURORE</t>
  </si>
  <si>
    <t>78100</t>
  </si>
  <si>
    <t>ST GERMAIN EN LAYE</t>
  </si>
  <si>
    <t>0139218235</t>
  </si>
  <si>
    <t>0780498T</t>
  </si>
  <si>
    <t>0780498T@ac-versailles.fr</t>
  </si>
  <si>
    <t>Ecole maternelle Alsace</t>
  </si>
  <si>
    <t>26 RUE DE NOAILLES</t>
  </si>
  <si>
    <t>0134519453</t>
  </si>
  <si>
    <t>0780947F</t>
  </si>
  <si>
    <t>0780947F@ac-versailles.fr</t>
  </si>
  <si>
    <t>BOULEVARD HECTOR BERLIOZ</t>
  </si>
  <si>
    <t>0139732400</t>
  </si>
  <si>
    <t>0781117R</t>
  </si>
  <si>
    <t>0781117R@ac-versailles.fr</t>
  </si>
  <si>
    <t>Ecole élémentaire d'application Ampère</t>
  </si>
  <si>
    <t>09 RUE AMPERE</t>
  </si>
  <si>
    <t>0139738655</t>
  </si>
  <si>
    <t>0781118S</t>
  </si>
  <si>
    <t>0781118S@ac-versailles.fr</t>
  </si>
  <si>
    <t>Ecole élémentaire publique Bonnenfant</t>
  </si>
  <si>
    <t>32 RUE BONNENFANT</t>
  </si>
  <si>
    <t>0134519455</t>
  </si>
  <si>
    <t>0781119T</t>
  </si>
  <si>
    <t>0781119T@ac-versailles.fr</t>
  </si>
  <si>
    <t>Ecole élémentaire Schnapper</t>
  </si>
  <si>
    <t xml:space="preserve">26 RUE SCHNAPPER </t>
  </si>
  <si>
    <t>0139735868</t>
  </si>
  <si>
    <t>0781121V</t>
  </si>
  <si>
    <t>0781121V@ac-versailles.fr</t>
  </si>
  <si>
    <t>Ecole élémentaire d'application Ecuyers</t>
  </si>
  <si>
    <t>03 RUE DES ECUYERS</t>
  </si>
  <si>
    <t>0134519451</t>
  </si>
  <si>
    <t>0781123X</t>
  </si>
  <si>
    <t>0781123X@ac-versailles.fr</t>
  </si>
  <si>
    <t>Ecole élémentaire Passy</t>
  </si>
  <si>
    <t>4 RUE CLAUDE CHAPPE</t>
  </si>
  <si>
    <t>0134516877</t>
  </si>
  <si>
    <t>0781129D</t>
  </si>
  <si>
    <t>0781129D@ac-versailles.fr</t>
  </si>
  <si>
    <t>Ecole élémentaire du Lycée international</t>
  </si>
  <si>
    <t xml:space="preserve">2 RUE DU FER A CHEVAL </t>
  </si>
  <si>
    <t>0139109481</t>
  </si>
  <si>
    <t>0781131F</t>
  </si>
  <si>
    <t>0781131F@ac-versailles.fr</t>
  </si>
  <si>
    <t>05 RUE GIRAUD TEULON</t>
  </si>
  <si>
    <t>0139732471</t>
  </si>
  <si>
    <t>0781145W</t>
  </si>
  <si>
    <t>0781145W@ac-versailles.fr</t>
  </si>
  <si>
    <t>Ecole élémentaire Charles Bouvard</t>
  </si>
  <si>
    <t>02 RUE DES NEFLIERS</t>
  </si>
  <si>
    <t>78112</t>
  </si>
  <si>
    <t>0139734231</t>
  </si>
  <si>
    <t>0781227K</t>
  </si>
  <si>
    <t>0781227K@ac-versailles.fr</t>
  </si>
  <si>
    <t>Ecole élémentaire Les Sources</t>
  </si>
  <si>
    <t>11 RUE ERNESTBONIN</t>
  </si>
  <si>
    <t>0134511432</t>
  </si>
  <si>
    <t>0781256S</t>
  </si>
  <si>
    <t>0781256S@ac-versailles.fr</t>
  </si>
  <si>
    <t>Ecole maternelle Charles Bouvard</t>
  </si>
  <si>
    <t>0139735563</t>
  </si>
  <si>
    <t>0781285Y</t>
  </si>
  <si>
    <t>0781285Y@ac-versailles.fr</t>
  </si>
  <si>
    <t>Ecole maternelle Passy</t>
  </si>
  <si>
    <t>83 RUE PEREIRE</t>
  </si>
  <si>
    <t>0134517256</t>
  </si>
  <si>
    <t>0782185B</t>
  </si>
  <si>
    <t>0782185B@ac-versailles.fr</t>
  </si>
  <si>
    <t>Ecole maternelle publique Bonnenfant</t>
  </si>
  <si>
    <t>01 RUE JOUY BOUDONVILLE</t>
  </si>
  <si>
    <t>0134519452</t>
  </si>
  <si>
    <t>0782186C</t>
  </si>
  <si>
    <t>0782186C@ac-versailles.fr</t>
  </si>
  <si>
    <t>Ecole maternelle Ampère</t>
  </si>
  <si>
    <t>19 RUE AMPERE</t>
  </si>
  <si>
    <t>0139738656</t>
  </si>
  <si>
    <t>0782242N</t>
  </si>
  <si>
    <t>0782242N@ac-versailles.fr</t>
  </si>
  <si>
    <t>Ecole maternelle Schnapper</t>
  </si>
  <si>
    <t xml:space="preserve">28 RUE SCHNAPPER </t>
  </si>
  <si>
    <t>0134519103</t>
  </si>
  <si>
    <t>0783258T</t>
  </si>
  <si>
    <t>0783258T@ac-versailles.fr</t>
  </si>
  <si>
    <t>52 RUE DE L AURORE</t>
  </si>
  <si>
    <t>0139733879</t>
  </si>
  <si>
    <t>0783714N</t>
  </si>
  <si>
    <t>0783714N@ac-versailles.fr</t>
  </si>
  <si>
    <t>73 BOULEVARD HECTOR BERLIOZ</t>
  </si>
  <si>
    <t>0139739129</t>
  </si>
  <si>
    <t>0780380P</t>
  </si>
  <si>
    <t>0780380P@ac-versailles.fr</t>
  </si>
  <si>
    <t>25 ROUTE DE RAMBOUILLET</t>
  </si>
  <si>
    <t>ST HILARION</t>
  </si>
  <si>
    <t>0134835845</t>
  </si>
  <si>
    <t>0781405D</t>
  </si>
  <si>
    <t>0781405D@ac-versailles.fr</t>
  </si>
  <si>
    <t>01 RUE L EPINE MARIE</t>
  </si>
  <si>
    <t>ST ILLIERS LA VILLE</t>
  </si>
  <si>
    <t>0134760024</t>
  </si>
  <si>
    <t>0781404C</t>
  </si>
  <si>
    <t>0781404C@ac-versailles.fr</t>
  </si>
  <si>
    <t>05 RUE GAILLARD</t>
  </si>
  <si>
    <t>ST ILLIERS LE BOIS</t>
  </si>
  <si>
    <t>0134783637</t>
  </si>
  <si>
    <t>0780764G</t>
  </si>
  <si>
    <t>0780764G@ac-versailles.fr</t>
  </si>
  <si>
    <t>10 RUE DE LA MAIRIE</t>
  </si>
  <si>
    <t>78470</t>
  </si>
  <si>
    <t>ST LAMBERT DES BOIS</t>
  </si>
  <si>
    <t>0130437079</t>
  </si>
  <si>
    <t>0780381R</t>
  </si>
  <si>
    <t>0780381R@ac-versailles.fr</t>
  </si>
  <si>
    <t>06 RUE DE LA MAIRIE</t>
  </si>
  <si>
    <t xml:space="preserve">ST LEGER EN YVELINES </t>
  </si>
  <si>
    <t>0134863714</t>
  </si>
  <si>
    <t>0780317W</t>
  </si>
  <si>
    <t>0780317W@ac-versailles.fr</t>
  </si>
  <si>
    <t>3 PLACE DE L'EGLISE</t>
  </si>
  <si>
    <t xml:space="preserve">ST MARTIN DE BRETHENCOURT </t>
  </si>
  <si>
    <t>0134834465</t>
  </si>
  <si>
    <t>0780349F</t>
  </si>
  <si>
    <t>0780349F@ac-versailles.fr</t>
  </si>
  <si>
    <t>08 CHEMIN DE FONTENELLE</t>
  </si>
  <si>
    <t xml:space="preserve">ST MARTIN DES CHAMPS </t>
  </si>
  <si>
    <t>0130934142</t>
  </si>
  <si>
    <t>0783580T</t>
  </si>
  <si>
    <t>0783580T@ac-versailles.fr</t>
  </si>
  <si>
    <t>Ecole élémentaire des Garennes</t>
  </si>
  <si>
    <t>150RTE DE SANDRANCOURT</t>
  </si>
  <si>
    <t xml:space="preserve">ST MARTIN LA GARENNE </t>
  </si>
  <si>
    <t>0134782864</t>
  </si>
  <si>
    <t>0780591U</t>
  </si>
  <si>
    <t>0780591U@ac-versailles.fr</t>
  </si>
  <si>
    <t>RUE DU CLOS DE LA MOTTE</t>
  </si>
  <si>
    <t>78860</t>
  </si>
  <si>
    <t>ST NOM LA BRETECHE</t>
  </si>
  <si>
    <t>0134629846</t>
  </si>
  <si>
    <t>0780603G</t>
  </si>
  <si>
    <t>0780603G@ac-versailles.fr</t>
  </si>
  <si>
    <t xml:space="preserve">02 RUE DE L'ABREUVOIR </t>
  </si>
  <si>
    <t>0134621240</t>
  </si>
  <si>
    <t>0781751E</t>
  </si>
  <si>
    <t>0781751E@ac-versailles.fr</t>
  </si>
  <si>
    <t>Ecole élémentaire Clarisse Lebel</t>
  </si>
  <si>
    <t>04 RUE DU LONG DES BOIS</t>
  </si>
  <si>
    <t>ST REMY L HONORE</t>
  </si>
  <si>
    <t>0134878168</t>
  </si>
  <si>
    <t>0780683U</t>
  </si>
  <si>
    <t>0780683U@ac-versailles.fr</t>
  </si>
  <si>
    <t xml:space="preserve">27 RUE LAMARTINE </t>
  </si>
  <si>
    <t>ST REMY LES CHEVREUSE</t>
  </si>
  <si>
    <t>0130523446</t>
  </si>
  <si>
    <t>0780694F</t>
  </si>
  <si>
    <t>0780694F@ac-versailles.fr</t>
  </si>
  <si>
    <t>0171497248</t>
  </si>
  <si>
    <t>0781891G</t>
  </si>
  <si>
    <t>0781891G@ac-versailles.fr</t>
  </si>
  <si>
    <t>Ecole maternelle Jacques Liauzin</t>
  </si>
  <si>
    <t>13 RUE DES BOSQUETS</t>
  </si>
  <si>
    <t>0130520981</t>
  </si>
  <si>
    <t>0781894K</t>
  </si>
  <si>
    <t>0781894K@ac-versailles.fr</t>
  </si>
  <si>
    <t>Ecole élémentaire Jacques Liauzun</t>
  </si>
  <si>
    <t>15 RUE DES BOSQUETS</t>
  </si>
  <si>
    <t>0130529595</t>
  </si>
  <si>
    <t>0783207M</t>
  </si>
  <si>
    <t>0783207M@ac-versailles.fr</t>
  </si>
  <si>
    <t>ALLÉE DU 8 MAI 1945</t>
  </si>
  <si>
    <t>0171497249</t>
  </si>
  <si>
    <t>0780318X</t>
  </si>
  <si>
    <t>0780318X@ac-versailles.fr</t>
  </si>
  <si>
    <t>ROUTE DE DENISY</t>
  </si>
  <si>
    <t>STE MESME</t>
  </si>
  <si>
    <t>0130594114</t>
  </si>
  <si>
    <t>0780970F</t>
  </si>
  <si>
    <t>0780970F@ac-versailles.fr</t>
  </si>
  <si>
    <t>Ecole élémentaire Les Hirondelles</t>
  </si>
  <si>
    <t>8 CHEMIN DU LAVOIR</t>
  </si>
  <si>
    <t>TACOIGNIERES</t>
  </si>
  <si>
    <t>0134872744</t>
  </si>
  <si>
    <t>0781365K</t>
  </si>
  <si>
    <t>0781365K@ac-versailles.fr</t>
  </si>
  <si>
    <t>04 ROUTE DE CONDECOURT</t>
  </si>
  <si>
    <t>TESSANCOURT SUR AUBETTE</t>
  </si>
  <si>
    <t>0134749252</t>
  </si>
  <si>
    <t>0780928K</t>
  </si>
  <si>
    <t>0780928K@ac-versailles.fr</t>
  </si>
  <si>
    <t>GRANDE RUE</t>
  </si>
  <si>
    <t>78850</t>
  </si>
  <si>
    <t>THIVERVAL GRIGNON</t>
  </si>
  <si>
    <t>0130545186</t>
  </si>
  <si>
    <t>0780930M</t>
  </si>
  <si>
    <t>0780930M@ac-versailles.fr</t>
  </si>
  <si>
    <t>0130544524</t>
  </si>
  <si>
    <t>0780832F</t>
  </si>
  <si>
    <t>0780832F@ac-versailles.fr</t>
  </si>
  <si>
    <t>13 RUE DES VIGNETTES</t>
  </si>
  <si>
    <t>THOIRY</t>
  </si>
  <si>
    <t>0134947160</t>
  </si>
  <si>
    <t>0780972H</t>
  </si>
  <si>
    <t>0780972H@ac-versailles.fr</t>
  </si>
  <si>
    <t>11 RUE DES VIGNETTES</t>
  </si>
  <si>
    <t>0134874832</t>
  </si>
  <si>
    <t>0780352J</t>
  </si>
  <si>
    <t>0780352J@ac-versailles.fr</t>
  </si>
  <si>
    <t>08 GRANDE RUE</t>
  </si>
  <si>
    <t xml:space="preserve">TILLY </t>
  </si>
  <si>
    <t>0130425087</t>
  </si>
  <si>
    <t>0781787U</t>
  </si>
  <si>
    <t>0781787U@ac-versailles.fr</t>
  </si>
  <si>
    <t>Ecole élémentaire Roland Garros</t>
  </si>
  <si>
    <t>04 BIS RUE ESNAULT PELTERIE</t>
  </si>
  <si>
    <t>TOUSSUS LE NOBLE</t>
  </si>
  <si>
    <t>0139561981</t>
  </si>
  <si>
    <t>0780151R</t>
  </si>
  <si>
    <t>0780151R@ac-versailles.fr</t>
  </si>
  <si>
    <t xml:space="preserve">SQUARE JEAN MACE </t>
  </si>
  <si>
    <t>78190</t>
  </si>
  <si>
    <t>TRAPPES</t>
  </si>
  <si>
    <t>0130516808</t>
  </si>
  <si>
    <t>0780152S</t>
  </si>
  <si>
    <t>0780152S@ac-versailles.fr</t>
  </si>
  <si>
    <t>0130516832</t>
  </si>
  <si>
    <t>0780445K</t>
  </si>
  <si>
    <t>0780445K@ac-versailles.fr</t>
  </si>
  <si>
    <t>Ecole élémentaire Maurice Thorez</t>
  </si>
  <si>
    <t xml:space="preserve">SQUARE MAURICE THOREZ </t>
  </si>
  <si>
    <t>0130516815</t>
  </si>
  <si>
    <t>0780447M</t>
  </si>
  <si>
    <t>0780447M@ac-versailles.fr</t>
  </si>
  <si>
    <t>Ecole maternelle Maurice Thorez</t>
  </si>
  <si>
    <t>0130516840</t>
  </si>
  <si>
    <t>0780544T</t>
  </si>
  <si>
    <t>0780544T@ac-versailles.fr</t>
  </si>
  <si>
    <t>SQUARE LEO LAGRANGE</t>
  </si>
  <si>
    <t>0130516831</t>
  </si>
  <si>
    <t>0780686X</t>
  </si>
  <si>
    <t>0780686X@ac-versailles.fr</t>
  </si>
  <si>
    <t>Ecole maternelle Jean-Baptiste Clément</t>
  </si>
  <si>
    <t>6 ALLÉE EUGENE POTTIER</t>
  </si>
  <si>
    <t>0130516824</t>
  </si>
  <si>
    <t>0780687Y</t>
  </si>
  <si>
    <t>0780687Y@ac-versailles.fr</t>
  </si>
  <si>
    <t>Ecole élémentaire Jean-Baptiste Clément</t>
  </si>
  <si>
    <t>6 RUE EUGENE POTTIER</t>
  </si>
  <si>
    <t>0130516803</t>
  </si>
  <si>
    <t>0780729U</t>
  </si>
  <si>
    <t>0780729U@ac-versailles.fr</t>
  </si>
  <si>
    <t>08 AVENUE GABRIEL PERI</t>
  </si>
  <si>
    <t>0130516829</t>
  </si>
  <si>
    <t>0780730V</t>
  </si>
  <si>
    <t>0780730V@ac-versailles.fr</t>
  </si>
  <si>
    <t>Ecole maternelle Gustave Flaubert</t>
  </si>
  <si>
    <t xml:space="preserve">AVENUE HECTOR BERLIOZ </t>
  </si>
  <si>
    <t>0130516828</t>
  </si>
  <si>
    <t>0780895Z</t>
  </si>
  <si>
    <t>0780895Z@ac-versailles.fr</t>
  </si>
  <si>
    <t>Ecole élémentaire Gustave Flaubert</t>
  </si>
  <si>
    <t>0130516806</t>
  </si>
  <si>
    <t>0780932P</t>
  </si>
  <si>
    <t>0780932P@ac-versailles.fr</t>
  </si>
  <si>
    <t>1 BIS AVENUE CARNOT</t>
  </si>
  <si>
    <t>0130516802</t>
  </si>
  <si>
    <t>0780934S</t>
  </si>
  <si>
    <t>0780934S@ac-versailles.fr</t>
  </si>
  <si>
    <t>PLACE PAUL LANGEVIN</t>
  </si>
  <si>
    <t>0130516801</t>
  </si>
  <si>
    <t>0780935T</t>
  </si>
  <si>
    <t>0780935T@ac-versailles.fr</t>
  </si>
  <si>
    <t>ALLÉE DES YVELINES</t>
  </si>
  <si>
    <t>0130691954</t>
  </si>
  <si>
    <t>0781179H</t>
  </si>
  <si>
    <t>0781179H@ac-versailles.fr</t>
  </si>
  <si>
    <t>Ecole maternelle George Sand</t>
  </si>
  <si>
    <t>SQUARE GEORGE SAND</t>
  </si>
  <si>
    <t>0130516838</t>
  </si>
  <si>
    <t>0781180J</t>
  </si>
  <si>
    <t>0781180J@ac-versailles.fr</t>
  </si>
  <si>
    <t>7 SQUARE LOUIS PERGAUD</t>
  </si>
  <si>
    <t>0130516836</t>
  </si>
  <si>
    <t>0781182L</t>
  </si>
  <si>
    <t>0781182L@ac-versailles.fr</t>
  </si>
  <si>
    <t>Ecole maternelle Laurent Mourguet</t>
  </si>
  <si>
    <t>37 RUE DE MONTFORT</t>
  </si>
  <si>
    <t>0130516835</t>
  </si>
  <si>
    <t>0781187S</t>
  </si>
  <si>
    <t>0781187S@ac-versailles.fr</t>
  </si>
  <si>
    <t>Ecole élémentaire George Sand</t>
  </si>
  <si>
    <t>0130516813</t>
  </si>
  <si>
    <t>0781188T</t>
  </si>
  <si>
    <t>0781188T@ac-versailles.fr</t>
  </si>
  <si>
    <t>SQUARE LOUIS PERGAUD</t>
  </si>
  <si>
    <t>0130516810</t>
  </si>
  <si>
    <t>0781224G</t>
  </si>
  <si>
    <t>0781224G@ac-versailles.fr</t>
  </si>
  <si>
    <t xml:space="preserve">RUE LEO LAGRANGE </t>
  </si>
  <si>
    <t>0130516812</t>
  </si>
  <si>
    <t>0781232R</t>
  </si>
  <si>
    <t>0781232R@ac-versailles.fr</t>
  </si>
  <si>
    <t>Ecole maternelle Auguste Renoir</t>
  </si>
  <si>
    <t>0130516837</t>
  </si>
  <si>
    <t>0781322N</t>
  </si>
  <si>
    <t>0781322N@ac-versailles.fr</t>
  </si>
  <si>
    <t xml:space="preserve">AVENUE BEETHOVEN </t>
  </si>
  <si>
    <t>0130516834</t>
  </si>
  <si>
    <t>0781383E</t>
  </si>
  <si>
    <t>0781383E@ac-versailles.fr</t>
  </si>
  <si>
    <t>0130516809</t>
  </si>
  <si>
    <t>0781533T</t>
  </si>
  <si>
    <t>0781533T@ac-versailles.fr</t>
  </si>
  <si>
    <t>RUE PIERRE COURTADE</t>
  </si>
  <si>
    <t>0130516820</t>
  </si>
  <si>
    <t>0781675X</t>
  </si>
  <si>
    <t>0781675X@ac-versailles.fr</t>
  </si>
  <si>
    <t>Ecole élémentaire Stendhal</t>
  </si>
  <si>
    <t xml:space="preserve">6 BIS SQUARE STENDHAL </t>
  </si>
  <si>
    <t>0130516814</t>
  </si>
  <si>
    <t>0781760P</t>
  </si>
  <si>
    <t>0781760P@ac-versailles.fr</t>
  </si>
  <si>
    <t>Ecole maternelle Stendhal</t>
  </si>
  <si>
    <t>5 BIS RUE PIERRE DE RONSARD</t>
  </si>
  <si>
    <t>0130516839</t>
  </si>
  <si>
    <t>0781830R</t>
  </si>
  <si>
    <t>0781830R@ac-versailles.fr</t>
  </si>
  <si>
    <t>Ecole élémentaire Jean Cocteau</t>
  </si>
  <si>
    <t>0130516804</t>
  </si>
  <si>
    <t>0781833U</t>
  </si>
  <si>
    <t>0781833U@ac-versailles.fr</t>
  </si>
  <si>
    <t>0130516825</t>
  </si>
  <si>
    <t>0782339U</t>
  </si>
  <si>
    <t>0782339U@ac-versailles.fr</t>
  </si>
  <si>
    <t>1 TER AVENUE CARNOT</t>
  </si>
  <si>
    <t>0130516822</t>
  </si>
  <si>
    <t>0782340V</t>
  </si>
  <si>
    <t>0782340V@ac-versailles.fr</t>
  </si>
  <si>
    <t>18 RUE IRENE JOLIOT CURIE</t>
  </si>
  <si>
    <t>0130516827</t>
  </si>
  <si>
    <t>0782341W</t>
  </si>
  <si>
    <t>0782341W@ac-versailles.fr</t>
  </si>
  <si>
    <t>0130516830</t>
  </si>
  <si>
    <t>0782962W</t>
  </si>
  <si>
    <t>0782962W@ac-versailles.fr</t>
  </si>
  <si>
    <t xml:space="preserve">RUE HENRI WALLON </t>
  </si>
  <si>
    <t>0130516816</t>
  </si>
  <si>
    <t>0783077W</t>
  </si>
  <si>
    <t>0783077W@ac-versailles.fr</t>
  </si>
  <si>
    <t>SQUARE HENRI WALLON</t>
  </si>
  <si>
    <t>0130516841</t>
  </si>
  <si>
    <t>0783210R</t>
  </si>
  <si>
    <t>0783210R@ac-versailles.fr</t>
  </si>
  <si>
    <t>Ecole élémentaire Louis Aragon</t>
  </si>
  <si>
    <t xml:space="preserve">RUE LOUIS ARAGON </t>
  </si>
  <si>
    <t>0130516800</t>
  </si>
  <si>
    <t>0783277N</t>
  </si>
  <si>
    <t>0783277N@ac-versailles.fr</t>
  </si>
  <si>
    <t>Ecole maternelle Eugénie Cotton</t>
  </si>
  <si>
    <t>6 RUE DU CENTRE</t>
  </si>
  <si>
    <t>0130516826</t>
  </si>
  <si>
    <t>0780467J</t>
  </si>
  <si>
    <t>0780467J@ac-versailles.fr</t>
  </si>
  <si>
    <t>Ecole élémentaire Les Hublins</t>
  </si>
  <si>
    <t>2 RUE DES HUBLINS</t>
  </si>
  <si>
    <t>78510</t>
  </si>
  <si>
    <t xml:space="preserve">TRIEL SUR SEINE </t>
  </si>
  <si>
    <t>0139749467</t>
  </si>
  <si>
    <t>0780468K</t>
  </si>
  <si>
    <t>0780468K@ac-versailles.fr</t>
  </si>
  <si>
    <t>PLACE FOCH</t>
  </si>
  <si>
    <t>0139706882</t>
  </si>
  <si>
    <t>0780469L</t>
  </si>
  <si>
    <t>0780469L@ac-versailles.fr</t>
  </si>
  <si>
    <t>Ecole élémentaire de l'Hautil</t>
  </si>
  <si>
    <t xml:space="preserve">RUE DES FRERES LEIRIS </t>
  </si>
  <si>
    <t>0139746070</t>
  </si>
  <si>
    <t>0780979R</t>
  </si>
  <si>
    <t>0780979R@ac-versailles.fr</t>
  </si>
  <si>
    <t>Ecole maternelle Les Châtelaines</t>
  </si>
  <si>
    <t>RUE DU MOULIN</t>
  </si>
  <si>
    <t>0139706625</t>
  </si>
  <si>
    <t>0781925U</t>
  </si>
  <si>
    <t>0781925U@ac-versailles.fr</t>
  </si>
  <si>
    <t>30 RUE DES SAUSSAIES</t>
  </si>
  <si>
    <t>0139750670</t>
  </si>
  <si>
    <t>0781931A</t>
  </si>
  <si>
    <t>0781931A@ac-versailles.fr</t>
  </si>
  <si>
    <t>Ecole élémentaire Jean de La Fontaine</t>
  </si>
  <si>
    <t>0139750660</t>
  </si>
  <si>
    <t>0782515K</t>
  </si>
  <si>
    <t>0782515K@ac-versailles.fr</t>
  </si>
  <si>
    <t>Ecole maternelle René Pion</t>
  </si>
  <si>
    <t>RUE RENE PION</t>
  </si>
  <si>
    <t>0139706967</t>
  </si>
  <si>
    <t>0783577P</t>
  </si>
  <si>
    <t>0783577P@ac-versailles.fr</t>
  </si>
  <si>
    <t>Ecole élémentaire Camille Claudel</t>
  </si>
  <si>
    <t>10 AVENUE DES FONTENELLES</t>
  </si>
  <si>
    <t>0139273270</t>
  </si>
  <si>
    <t>0783578R</t>
  </si>
  <si>
    <t>0783578R@ac-versailles.fr</t>
  </si>
  <si>
    <t>Ecole maternelle Camille Claudel</t>
  </si>
  <si>
    <t>0139273273</t>
  </si>
  <si>
    <t>0780807D</t>
  </si>
  <si>
    <t>0780807D@ac-versailles.fr</t>
  </si>
  <si>
    <t>87 RUE DU GENERAL DE GAULLE</t>
  </si>
  <si>
    <t>VAUX SUR SEINE</t>
  </si>
  <si>
    <t>0134740019</t>
  </si>
  <si>
    <t>0782428R</t>
  </si>
  <si>
    <t>0782428R@ac-versailles.fr</t>
  </si>
  <si>
    <t>Ecole maternelle des groux</t>
  </si>
  <si>
    <t xml:space="preserve">13 RUE DES GROUX </t>
  </si>
  <si>
    <t>0134742577</t>
  </si>
  <si>
    <t>0780518P</t>
  </si>
  <si>
    <t>0780518P@ac-versailles.fr</t>
  </si>
  <si>
    <t>Ecole élémentaire Henri Rabourdin</t>
  </si>
  <si>
    <t>17 RUE HENRI RABOURDIN</t>
  </si>
  <si>
    <t>78140</t>
  </si>
  <si>
    <t>0178743831</t>
  </si>
  <si>
    <t>0780519R</t>
  </si>
  <si>
    <t>0780519R@ac-versailles.fr</t>
  </si>
  <si>
    <t>Ecole maternelle Henri Rabourdin</t>
  </si>
  <si>
    <t>19 RUE HENRI RABOURDIN</t>
  </si>
  <si>
    <t>0178743832</t>
  </si>
  <si>
    <t>0780688Z</t>
  </si>
  <si>
    <t>0780688Z@ac-versailles.fr</t>
  </si>
  <si>
    <t>Ecole maternelle Exelmans</t>
  </si>
  <si>
    <t xml:space="preserve">11 RUE DU GENERAL EXELMANS </t>
  </si>
  <si>
    <t>0134581179</t>
  </si>
  <si>
    <t>0780736B</t>
  </si>
  <si>
    <t>0780736B@ac-versailles.fr</t>
  </si>
  <si>
    <t>Ecole élémentaire Exelmans</t>
  </si>
  <si>
    <t>0134581178</t>
  </si>
  <si>
    <t>0781061E</t>
  </si>
  <si>
    <t>0781061E@ac-versailles.fr</t>
  </si>
  <si>
    <t>Ecole élémentaire Jean Mermoz</t>
  </si>
  <si>
    <t>8 RUE CLEMENT ADER</t>
  </si>
  <si>
    <t>0134581162</t>
  </si>
  <si>
    <t>0781063G</t>
  </si>
  <si>
    <t>0781063G@ac-versailles.fr</t>
  </si>
  <si>
    <t>03 RUE DU SERGENT DE NEVE</t>
  </si>
  <si>
    <t>0134581225</t>
  </si>
  <si>
    <t>0783076V</t>
  </si>
  <si>
    <t>0783076V@ac-versailles.fr</t>
  </si>
  <si>
    <t>Ecole maternelle Jean Mermoz</t>
  </si>
  <si>
    <t>0134581163</t>
  </si>
  <si>
    <t>0783211S</t>
  </si>
  <si>
    <t>0783211S@ac-versailles.fr</t>
  </si>
  <si>
    <t>Ecole élémentaire Fronval</t>
  </si>
  <si>
    <t>10 RUE RENE BOYER</t>
  </si>
  <si>
    <t>0178743833</t>
  </si>
  <si>
    <t>0783278P</t>
  </si>
  <si>
    <t>0783278P@ac-versailles.fr</t>
  </si>
  <si>
    <t>11 AVENUE DE LA DIVISION LECLERC</t>
  </si>
  <si>
    <t>0178743836</t>
  </si>
  <si>
    <t>0783279R</t>
  </si>
  <si>
    <t>0783279R@ac-versailles.fr</t>
  </si>
  <si>
    <t>7 AVENUE DE PROVENCE</t>
  </si>
  <si>
    <t>0178743835</t>
  </si>
  <si>
    <t>0783576N</t>
  </si>
  <si>
    <t>0783576N@ac-versailles.fr</t>
  </si>
  <si>
    <t>3 RUE MOLIERE</t>
  </si>
  <si>
    <t>0134581222</t>
  </si>
  <si>
    <t>0783695T</t>
  </si>
  <si>
    <t>0783695T@ac-versailles.fr</t>
  </si>
  <si>
    <t>Ecole maternelle René Dorme</t>
  </si>
  <si>
    <t>4 RUE GRANGE DAME ROSE</t>
  </si>
  <si>
    <t>0178743856</t>
  </si>
  <si>
    <t>0783815Y</t>
  </si>
  <si>
    <t>0783815Y@ac-versailles.fr</t>
  </si>
  <si>
    <t>Ecole élémentaire Simone Veil</t>
  </si>
  <si>
    <t>16 ALLEE JEAN MONNET</t>
  </si>
  <si>
    <t>0178743953</t>
  </si>
  <si>
    <t>0780150P</t>
  </si>
  <si>
    <t>0780150P@ac-versailles.fr</t>
  </si>
  <si>
    <t>Ecole maternelle Chemin Vert</t>
  </si>
  <si>
    <t xml:space="preserve">06 RUE DU CHEMIN VERT </t>
  </si>
  <si>
    <t>78480</t>
  </si>
  <si>
    <t>VERNEUIL SUR SEINE</t>
  </si>
  <si>
    <t>0139656108</t>
  </si>
  <si>
    <t>0780458Z</t>
  </si>
  <si>
    <t>0780458Z@ac-versailles.fr</t>
  </si>
  <si>
    <t>Ecole élémentaire La Garenne</t>
  </si>
  <si>
    <t>ALLÉE DES BLEUETS</t>
  </si>
  <si>
    <t>0139717305</t>
  </si>
  <si>
    <t>0780460B</t>
  </si>
  <si>
    <t>0780460B@ac-versailles.fr</t>
  </si>
  <si>
    <t xml:space="preserve">03 BOULEVARD ANDRE MALRAUX </t>
  </si>
  <si>
    <t>0139711471</t>
  </si>
  <si>
    <t>0780805B</t>
  </si>
  <si>
    <t>0780805B@ac-versailles.fr</t>
  </si>
  <si>
    <t>Ecole maternelle Joseph Kosma</t>
  </si>
  <si>
    <t xml:space="preserve">34 COTE NARBONNE </t>
  </si>
  <si>
    <t>0139716014</t>
  </si>
  <si>
    <t>0781174C</t>
  </si>
  <si>
    <t>0781174C@ac-versailles.fr</t>
  </si>
  <si>
    <t>RUE JACQUES PREVERT</t>
  </si>
  <si>
    <t>0139711236</t>
  </si>
  <si>
    <t>0782098G</t>
  </si>
  <si>
    <t>0782098G@ac-versailles.fr</t>
  </si>
  <si>
    <t>Ecole maternelle Françoise Dolto</t>
  </si>
  <si>
    <t>01 RUE JD'ESPARBES</t>
  </si>
  <si>
    <t>0139657560</t>
  </si>
  <si>
    <t>0782516L</t>
  </si>
  <si>
    <t>0782516L@ac-versailles.fr</t>
  </si>
  <si>
    <t xml:space="preserve">RUE SAINT MARTIN </t>
  </si>
  <si>
    <t>0139656182</t>
  </si>
  <si>
    <t>0783115M</t>
  </si>
  <si>
    <t>0783115M@ac-versailles.fr</t>
  </si>
  <si>
    <t>Ecole élémentaire La Source</t>
  </si>
  <si>
    <t>IMPASSE DES BLEUETS</t>
  </si>
  <si>
    <t>0139717309</t>
  </si>
  <si>
    <t>0780462D</t>
  </si>
  <si>
    <t>0780462D@ac-versailles.fr</t>
  </si>
  <si>
    <t>Ecole élémentaire Clos Des Vignes</t>
  </si>
  <si>
    <t>09 RUE LOUIS POTTIER</t>
  </si>
  <si>
    <t>78540</t>
  </si>
  <si>
    <t>VERNOUILLET</t>
  </si>
  <si>
    <t>0139717298</t>
  </si>
  <si>
    <t>0780738D</t>
  </si>
  <si>
    <t>0780738D@ac-versailles.fr</t>
  </si>
  <si>
    <t>Ecole élémentaire Marsinval</t>
  </si>
  <si>
    <t>RUE JEAN ANTOINE DE BAIF</t>
  </si>
  <si>
    <t>0139717936</t>
  </si>
  <si>
    <t>0781267D</t>
  </si>
  <si>
    <t>0781267D@ac-versailles.fr</t>
  </si>
  <si>
    <t>18 BIS RUE DU GÉNÉRAL DE GAULLE</t>
  </si>
  <si>
    <t>0139711846</t>
  </si>
  <si>
    <t>0781850M</t>
  </si>
  <si>
    <t>0781850M@ac-versailles.fr</t>
  </si>
  <si>
    <t>Ecole maternelle Clos des Vignes</t>
  </si>
  <si>
    <t>RUE DU MOULIN A VENT</t>
  </si>
  <si>
    <t>0139657352</t>
  </si>
  <si>
    <t>0783369N</t>
  </si>
  <si>
    <t>0783369N@ac-versailles.fr</t>
  </si>
  <si>
    <t>Ecole élémentaire Annie Fratellini</t>
  </si>
  <si>
    <t>51 BOULEVARD DE L'EUROPE</t>
  </si>
  <si>
    <t>0139656256</t>
  </si>
  <si>
    <t>0780499U</t>
  </si>
  <si>
    <t>0780499U@ac-versailles.fr</t>
  </si>
  <si>
    <t>Ecole maternelle Antoine Richard</t>
  </si>
  <si>
    <t>04 RUE ANTOINE RICHARD</t>
  </si>
  <si>
    <t>78000</t>
  </si>
  <si>
    <t xml:space="preserve">VERSAILLES </t>
  </si>
  <si>
    <t>0139503050</t>
  </si>
  <si>
    <t>0780689A</t>
  </si>
  <si>
    <t>0780689A@ac-versailles.fr</t>
  </si>
  <si>
    <t>Ecole élémentaire Clément Ader</t>
  </si>
  <si>
    <t>06 AVENUE GUICHARD</t>
  </si>
  <si>
    <t>0139504833</t>
  </si>
  <si>
    <t>0781025R</t>
  </si>
  <si>
    <t>0781025R@ac-versailles.fr</t>
  </si>
  <si>
    <t>Ecole élémentaire Marcel Lafitan</t>
  </si>
  <si>
    <t>58 BOULEVARD DE LA REINE</t>
  </si>
  <si>
    <t>0139504831</t>
  </si>
  <si>
    <t>0781026S</t>
  </si>
  <si>
    <t>0781026S@ac-versailles.fr</t>
  </si>
  <si>
    <t>Ecole élémentaire Carnot</t>
  </si>
  <si>
    <t>01 RUE CARNOT</t>
  </si>
  <si>
    <t>0139502779</t>
  </si>
  <si>
    <t>0781027T</t>
  </si>
  <si>
    <t>0781027T@ac-versailles.fr</t>
  </si>
  <si>
    <t>Ecole élémentaire Jérôme et Jean Tharaud</t>
  </si>
  <si>
    <t>29 RUE ST LOUIS</t>
  </si>
  <si>
    <t>0139511709</t>
  </si>
  <si>
    <t>0781028U</t>
  </si>
  <si>
    <t>0781028U@ac-versailles.fr</t>
  </si>
  <si>
    <t>Ecole élémentaire Jean-Baptiste de la Quintinie</t>
  </si>
  <si>
    <t xml:space="preserve">3 BIS RUE SAINT LOUIS </t>
  </si>
  <si>
    <t>0139502740</t>
  </si>
  <si>
    <t>0781030W</t>
  </si>
  <si>
    <t>0781030W@ac-versailles.fr</t>
  </si>
  <si>
    <t>Ecole élémentaire Docteur Wapler</t>
  </si>
  <si>
    <t>01 IMPASSE DU DOCTEUR WAPLER</t>
  </si>
  <si>
    <t>0139504835</t>
  </si>
  <si>
    <t>0781031X</t>
  </si>
  <si>
    <t>0781031X@ac-versailles.fr</t>
  </si>
  <si>
    <t>Ecole élémentaire d'application les Condamines</t>
  </si>
  <si>
    <t>02 ROND-POINT DES CONDAMINES</t>
  </si>
  <si>
    <t>0139504832</t>
  </si>
  <si>
    <t>0781032Y</t>
  </si>
  <si>
    <t>0781032Y@ac-versailles.fr</t>
  </si>
  <si>
    <t>Ecole élémentaire Village de Montreuil</t>
  </si>
  <si>
    <t>50 RUE DE MONTREUIL</t>
  </si>
  <si>
    <t>0139515944</t>
  </si>
  <si>
    <t>0781035B</t>
  </si>
  <si>
    <t>0781035B@ac-versailles.fr</t>
  </si>
  <si>
    <t>Ecole élémentaire d'application La Source</t>
  </si>
  <si>
    <t xml:space="preserve">24 RUE DE LA CEINTURE </t>
  </si>
  <si>
    <t>0139511284</t>
  </si>
  <si>
    <t>0781037D</t>
  </si>
  <si>
    <t>0781037D@ac-versailles.fr</t>
  </si>
  <si>
    <t>Ecole élémentaire Edme Fremy</t>
  </si>
  <si>
    <t>16 RUE EDME FREMY</t>
  </si>
  <si>
    <t>0139504836</t>
  </si>
  <si>
    <t>0781040G</t>
  </si>
  <si>
    <t>0781040G@ac-versailles.fr</t>
  </si>
  <si>
    <t>03 RUE PIERRE CORNEILLE</t>
  </si>
  <si>
    <t>0139512164</t>
  </si>
  <si>
    <t>0781044L</t>
  </si>
  <si>
    <t>0781044L@ac-versailles.fr</t>
  </si>
  <si>
    <t>Ecole élémentaire Perrault</t>
  </si>
  <si>
    <t>4 RUE ST SYMPHORIEN</t>
  </si>
  <si>
    <t>0139515521</t>
  </si>
  <si>
    <t>0781045M</t>
  </si>
  <si>
    <t>0781045M@ac-versailles.fr</t>
  </si>
  <si>
    <t>Ecole élémentaire Colonel de Bange</t>
  </si>
  <si>
    <t xml:space="preserve">04 RUE DU COLONEL DE BANGE </t>
  </si>
  <si>
    <t>0139547491</t>
  </si>
  <si>
    <t>0781216Y</t>
  </si>
  <si>
    <t>0781216Y@ac-versailles.fr</t>
  </si>
  <si>
    <t>Ecole maternelle Les Dauphins</t>
  </si>
  <si>
    <t>0139553672</t>
  </si>
  <si>
    <t>0781287A</t>
  </si>
  <si>
    <t>0781287A@ac-versailles.fr</t>
  </si>
  <si>
    <t>14 BIS RUE SAINT HONORE</t>
  </si>
  <si>
    <t>0139531404</t>
  </si>
  <si>
    <t>0781556T</t>
  </si>
  <si>
    <t>0781556T@ac-versailles.fr</t>
  </si>
  <si>
    <t>Ecole élémentaire La Martinière</t>
  </si>
  <si>
    <t>55 RUE DE LA MARTINIERE SATORY</t>
  </si>
  <si>
    <t>0130219339</t>
  </si>
  <si>
    <t>0782180W</t>
  </si>
  <si>
    <t>0782180W@ac-versailles.fr</t>
  </si>
  <si>
    <t>Ecole maternelle Richard Mique</t>
  </si>
  <si>
    <t>12 RUE PIERRE LESCOT</t>
  </si>
  <si>
    <t>0139502006</t>
  </si>
  <si>
    <t>0782276A</t>
  </si>
  <si>
    <t>0782276A@ac-versailles.fr</t>
  </si>
  <si>
    <t>2 BIS RUE BAILLET REVIRON</t>
  </si>
  <si>
    <t>0139504841</t>
  </si>
  <si>
    <t>0782277B</t>
  </si>
  <si>
    <t>0782277B@ac-versailles.fr</t>
  </si>
  <si>
    <t>Ecole maternelle Les Marmousets</t>
  </si>
  <si>
    <t>38 RUE DU PEINTRE LEBRUN</t>
  </si>
  <si>
    <t>0139506770</t>
  </si>
  <si>
    <t>0782278C</t>
  </si>
  <si>
    <t>0782278C@ac-versailles.fr</t>
  </si>
  <si>
    <t>Ecole maternelle Les Trois Pommiers</t>
  </si>
  <si>
    <t>0139504847</t>
  </si>
  <si>
    <t>0782279D</t>
  </si>
  <si>
    <t>0782279D@ac-versailles.fr</t>
  </si>
  <si>
    <t>Ecole maternelle Vieux Versailles</t>
  </si>
  <si>
    <t xml:space="preserve">03 RUE DU VIEUX VERSAILLES </t>
  </si>
  <si>
    <t>0139504842</t>
  </si>
  <si>
    <t>0782280E</t>
  </si>
  <si>
    <t>0782280E@ac-versailles.fr</t>
  </si>
  <si>
    <t>Ecole maternelle Comtesse de Ségur</t>
  </si>
  <si>
    <t>38 RUE DES BOURDONNAIS</t>
  </si>
  <si>
    <t>0139504840</t>
  </si>
  <si>
    <t>0782281F</t>
  </si>
  <si>
    <t>0782281F@ac-versailles.fr</t>
  </si>
  <si>
    <t>Ecole maternelle Honoré de Balzac</t>
  </si>
  <si>
    <t>05 RUE HONORE DE BALZAC</t>
  </si>
  <si>
    <t>0139501655</t>
  </si>
  <si>
    <t>0782282G</t>
  </si>
  <si>
    <t>0782282G@ac-versailles.fr</t>
  </si>
  <si>
    <t>Ecole maternelle Les Lutins</t>
  </si>
  <si>
    <t>27 RUE DES CHANTIERS</t>
  </si>
  <si>
    <t>0139504839</t>
  </si>
  <si>
    <t>0782283H</t>
  </si>
  <si>
    <t>0782283H@ac-versailles.fr</t>
  </si>
  <si>
    <t>Ecole maternelle Pierre Corneille</t>
  </si>
  <si>
    <t>01 RUE PIERRE CORNEILLE</t>
  </si>
  <si>
    <t>0139512163</t>
  </si>
  <si>
    <t>0782286L</t>
  </si>
  <si>
    <t>0782286L@ac-versailles.fr</t>
  </si>
  <si>
    <t>Ecole maternelle Vauban</t>
  </si>
  <si>
    <t>87 AVENUE DE PARIS</t>
  </si>
  <si>
    <t>0139517383</t>
  </si>
  <si>
    <t>0783449A</t>
  </si>
  <si>
    <t>0783449A@ac-versailles.fr</t>
  </si>
  <si>
    <t>Ecole maternelle Dunoyer de Segonzac</t>
  </si>
  <si>
    <t>2 RUE DE BRETAGNE</t>
  </si>
  <si>
    <t>0139502837</t>
  </si>
  <si>
    <t>0783466U</t>
  </si>
  <si>
    <t>0783466U@ac-versailles.fr</t>
  </si>
  <si>
    <t>Ecole maternelle les Alizés</t>
  </si>
  <si>
    <t>2 AVENUE GUICHARD</t>
  </si>
  <si>
    <t>0139513792</t>
  </si>
  <si>
    <t>0783531P</t>
  </si>
  <si>
    <t>0783531P@ac-versailles.fr</t>
  </si>
  <si>
    <t>Ecole élémentaire Lully-Vauban</t>
  </si>
  <si>
    <t>89 AVENUE DE PARIS</t>
  </si>
  <si>
    <t>0139517139</t>
  </si>
  <si>
    <t>0783532R</t>
  </si>
  <si>
    <t>0783532R@ac-versailles.fr</t>
  </si>
  <si>
    <t>149 RUE YVES LE COZ</t>
  </si>
  <si>
    <t>0139501630</t>
  </si>
  <si>
    <t>0783534T</t>
  </si>
  <si>
    <t>0783534T@ac-versailles.fr</t>
  </si>
  <si>
    <t xml:space="preserve">2 RUE DES PETITS BOIS </t>
  </si>
  <si>
    <t>0139512983</t>
  </si>
  <si>
    <t>0783785R</t>
  </si>
  <si>
    <t>0783785R@ac-versailles.fr</t>
  </si>
  <si>
    <t>Ecole élémentaire Jacqueline Fleury</t>
  </si>
  <si>
    <t>6 RUE RICHARD MIQUE</t>
  </si>
  <si>
    <t>0139548394</t>
  </si>
  <si>
    <t>0781486S</t>
  </si>
  <si>
    <t>0781486S@ac-versailles.fr</t>
  </si>
  <si>
    <t>VERT</t>
  </si>
  <si>
    <t>0134763301</t>
  </si>
  <si>
    <t>0780383T</t>
  </si>
  <si>
    <t>0780383T@ac-versailles.fr</t>
  </si>
  <si>
    <t>21 BIS ROUTE DE L ETANG DE LA TO</t>
  </si>
  <si>
    <t>VIEILLE EGLISE EN YVELINES</t>
  </si>
  <si>
    <t>0130418263</t>
  </si>
  <si>
    <t>0780233E</t>
  </si>
  <si>
    <t>0780233E@ac-versailles.fr</t>
  </si>
  <si>
    <t>Ecole maternelle Les Sables</t>
  </si>
  <si>
    <t>461RUE DE BRETEUIL</t>
  </si>
  <si>
    <t>VILLENNES SUR SEINE</t>
  </si>
  <si>
    <t>0139759413</t>
  </si>
  <si>
    <t>0780651J</t>
  </si>
  <si>
    <t>0780651J@ac-versailles.fr</t>
  </si>
  <si>
    <t>55PL DE LA LIBERATION</t>
  </si>
  <si>
    <t>0139759146</t>
  </si>
  <si>
    <t>0781706F</t>
  </si>
  <si>
    <t>0781706F@ac-versailles.fr</t>
  </si>
  <si>
    <t>Ecole élémentaire Pré Seigneur</t>
  </si>
  <si>
    <t>465CHEM DU PRE SEIGNEUR</t>
  </si>
  <si>
    <t>0139753398</t>
  </si>
  <si>
    <t>0783090K</t>
  </si>
  <si>
    <t>0783090K@ac-versailles.fr</t>
  </si>
  <si>
    <t>Ecole maternelle Chevrefeuilles</t>
  </si>
  <si>
    <t>57PL DE LA LIBERATION</t>
  </si>
  <si>
    <t>0139759147</t>
  </si>
  <si>
    <t>0780500V</t>
  </si>
  <si>
    <t>0780500V@ac-versailles.fr</t>
  </si>
  <si>
    <t>Ecole maternelle Le Prieuré</t>
  </si>
  <si>
    <t>28 AVENUE DE FULPMES</t>
  </si>
  <si>
    <t xml:space="preserve">VILLEPREUX </t>
  </si>
  <si>
    <t>0608530333</t>
  </si>
  <si>
    <t>0780547W</t>
  </si>
  <si>
    <t>0780547W@ac-versailles.fr</t>
  </si>
  <si>
    <t>Ecole élémentaire Gérard Philipe</t>
  </si>
  <si>
    <t>11 AVENUE DE LA FONTAINE AUX DAM</t>
  </si>
  <si>
    <t>0608631479</t>
  </si>
  <si>
    <t>0780601E</t>
  </si>
  <si>
    <t>0780601E@ac-versailles.fr</t>
  </si>
  <si>
    <t>2 RUE DE FRANCHE COMTE</t>
  </si>
  <si>
    <t>0130562149</t>
  </si>
  <si>
    <t>0781851N</t>
  </si>
  <si>
    <t>0781851N@ac-versailles.fr</t>
  </si>
  <si>
    <t>Ecole maternelle Val Joyeux</t>
  </si>
  <si>
    <t xml:space="preserve">01 AVENUE DE L IMAGE NOTRE DAME </t>
  </si>
  <si>
    <t>0134624030</t>
  </si>
  <si>
    <t>0783060C</t>
  </si>
  <si>
    <t>0783060C@ac-versailles.fr</t>
  </si>
  <si>
    <t>Ecole maternelle le Clos Crozatier</t>
  </si>
  <si>
    <t>1 AVENUE DU GENERAL DE GAULLE</t>
  </si>
  <si>
    <t>0130561598</t>
  </si>
  <si>
    <t>0783756J</t>
  </si>
  <si>
    <t>0783756J@ac-versailles.fr</t>
  </si>
  <si>
    <t>Ecole élémentaire Hauts des Moulins</t>
  </si>
  <si>
    <t>2 RUE DE VAUGIRARD</t>
  </si>
  <si>
    <t>0788468042</t>
  </si>
  <si>
    <t>0783780K</t>
  </si>
  <si>
    <t>0783780K@ac-versailles.fr</t>
  </si>
  <si>
    <t>2 AVENUE DE BERRY</t>
  </si>
  <si>
    <t>0134623493</t>
  </si>
  <si>
    <t>0781488U</t>
  </si>
  <si>
    <t>0781488U@ac-versailles.fr</t>
  </si>
  <si>
    <t>Ecole maternelle Les Gaudines</t>
  </si>
  <si>
    <t>RUE DE L'EGLISE</t>
  </si>
  <si>
    <t>VILLETTE</t>
  </si>
  <si>
    <t>0134763972</t>
  </si>
  <si>
    <t>0780975L</t>
  </si>
  <si>
    <t>0780975L@ac-versailles.fr</t>
  </si>
  <si>
    <t xml:space="preserve">18 RUE DU CENTRE </t>
  </si>
  <si>
    <t>VILLIERS LE MAHIEU</t>
  </si>
  <si>
    <t>0134875447</t>
  </si>
  <si>
    <t>0780977N</t>
  </si>
  <si>
    <t>0780977N@ac-versailles.fr</t>
  </si>
  <si>
    <t>Ecole élémentaire les Sablons</t>
  </si>
  <si>
    <t>11 RUE DES SABLONS</t>
  </si>
  <si>
    <t xml:space="preserve">VILLIERS ST FREDERIC </t>
  </si>
  <si>
    <t>0134890892</t>
  </si>
  <si>
    <t>0781823H</t>
  </si>
  <si>
    <t>0781823H@ac-versailles.fr</t>
  </si>
  <si>
    <t>Ecole maternelle Les Ramonettes</t>
  </si>
  <si>
    <t>04 RUE MOZART</t>
  </si>
  <si>
    <t>0134893758</t>
  </si>
  <si>
    <t>0780149N</t>
  </si>
  <si>
    <t>0780149N@ac-versailles.fr</t>
  </si>
  <si>
    <t>Ecole maternelle Lamartine</t>
  </si>
  <si>
    <t xml:space="preserve">11 RUE LAMARTINE </t>
  </si>
  <si>
    <t>78220</t>
  </si>
  <si>
    <t>VIROFLAY</t>
  </si>
  <si>
    <t>0130246174</t>
  </si>
  <si>
    <t>0781048R</t>
  </si>
  <si>
    <t>0781048R@ac-versailles.fr</t>
  </si>
  <si>
    <t>Ecole élémentaire Les Arcades</t>
  </si>
  <si>
    <t>13 RUE RIEUSSEC</t>
  </si>
  <si>
    <t>0130243821</t>
  </si>
  <si>
    <t>0781049S</t>
  </si>
  <si>
    <t>0781049S@ac-versailles.fr</t>
  </si>
  <si>
    <t>Ecole élémentaire Camille Corot</t>
  </si>
  <si>
    <t xml:space="preserve">107 AVENUE GASTON BOISSIER </t>
  </si>
  <si>
    <t>0130970294</t>
  </si>
  <si>
    <t>0781051U</t>
  </si>
  <si>
    <t>0781051U@ac-versailles.fr</t>
  </si>
  <si>
    <t>Ecole élémentaire L'Aulnette</t>
  </si>
  <si>
    <t>24 RUE JOSEPH BERTRAND</t>
  </si>
  <si>
    <t>0130240803</t>
  </si>
  <si>
    <t>0782287M</t>
  </si>
  <si>
    <t>0782287M@ac-versailles.fr</t>
  </si>
  <si>
    <t>Ecole maternelle Le Coteau</t>
  </si>
  <si>
    <t>0130240236</t>
  </si>
  <si>
    <t>0782288N</t>
  </si>
  <si>
    <t>0782288N@ac-versailles.fr</t>
  </si>
  <si>
    <t>Ecole maternelle Le Colombier</t>
  </si>
  <si>
    <t>ALLEE DE BRACCIANO</t>
  </si>
  <si>
    <t>0130246029</t>
  </si>
  <si>
    <t>0780304G</t>
  </si>
  <si>
    <t>0780304G@ac-versailles.fr</t>
  </si>
  <si>
    <t>Ecole élémentaire Sente des Carrières</t>
  </si>
  <si>
    <t>RUE DE LA MERANTAISE</t>
  </si>
  <si>
    <t>78960</t>
  </si>
  <si>
    <t>VOISINS LE BRETONNEUX</t>
  </si>
  <si>
    <t>0130432838</t>
  </si>
  <si>
    <t>0780446L</t>
  </si>
  <si>
    <t>0780446L@ac-versailles.fr</t>
  </si>
  <si>
    <t>Ecole maternelle Sente des Carrières</t>
  </si>
  <si>
    <t>01 RUE ALFRED DE VIGNY</t>
  </si>
  <si>
    <t>0130437943</t>
  </si>
  <si>
    <t>0781543D</t>
  </si>
  <si>
    <t>0781543D@ac-versailles.fr</t>
  </si>
  <si>
    <t>Ecole élémentaire Les Pépinières</t>
  </si>
  <si>
    <t xml:space="preserve">RUE DU GRAND PRE </t>
  </si>
  <si>
    <t>0130644506</t>
  </si>
  <si>
    <t>0781548J</t>
  </si>
  <si>
    <t>0781548J@ac-versailles.fr</t>
  </si>
  <si>
    <t>Ecole maternelle Les Pépinières</t>
  </si>
  <si>
    <t>MAIL DE SCHENEFELD</t>
  </si>
  <si>
    <t>0130644505</t>
  </si>
  <si>
    <t>0781674W</t>
  </si>
  <si>
    <t>0781674W@ac-versailles.fr</t>
  </si>
  <si>
    <t>Ecole élémentaire Des Quarante Arpents</t>
  </si>
  <si>
    <t>RUE AUGUSTE RENOIR</t>
  </si>
  <si>
    <t>0130644792</t>
  </si>
  <si>
    <t>0781701A</t>
  </si>
  <si>
    <t>0781701A@ac-versailles.fr</t>
  </si>
  <si>
    <t>Ecole élémentaire Du Lac</t>
  </si>
  <si>
    <t>RUE DES QUATRE VENTS</t>
  </si>
  <si>
    <t>0130442466</t>
  </si>
  <si>
    <t>0781710K</t>
  </si>
  <si>
    <t>0781710K@ac-versailles.fr</t>
  </si>
  <si>
    <t>Ecole maternelle du Lac</t>
  </si>
  <si>
    <t>01 RUE DES QUATRE VENTS</t>
  </si>
  <si>
    <t>0130442378</t>
  </si>
  <si>
    <t>0781790X</t>
  </si>
  <si>
    <t>0781790X@ac-versailles.fr</t>
  </si>
  <si>
    <t>Ecole élémentaire Grande Ile</t>
  </si>
  <si>
    <t xml:space="preserve">96 AVENUE DE LA GRANDE ILE </t>
  </si>
  <si>
    <t>0130579436</t>
  </si>
  <si>
    <t>0781796D</t>
  </si>
  <si>
    <t>0781796D@ac-versailles.fr</t>
  </si>
  <si>
    <t>Ecole maternelle Grande Ile</t>
  </si>
  <si>
    <t>100 AVENUE DE LA GRANDE ILE</t>
  </si>
  <si>
    <t>0130579492</t>
  </si>
  <si>
    <t>A bénéficié d'un passage anticipé</t>
  </si>
  <si>
    <t>Ecole maternelle les Cigognes</t>
  </si>
  <si>
    <t>Ecole élémentaire F. Buisson</t>
  </si>
  <si>
    <t>Ecole élémentaire Le Coz</t>
  </si>
  <si>
    <t>Ecole élémentaire Albert Thierry - Petits Bois</t>
  </si>
  <si>
    <t>Ecole élémentaire du Vieux Chêne</t>
  </si>
  <si>
    <t>Ecole élémentaire Giraud Teulon</t>
  </si>
  <si>
    <t>Ecole élémentaire Dorine Bourneton</t>
  </si>
  <si>
    <t>Ecole élémentaire Lucie Aubrac</t>
  </si>
  <si>
    <t>Ecole élémentaire La Marnière</t>
  </si>
  <si>
    <t>Ecole élémentaire Les Coudrays</t>
  </si>
  <si>
    <t>Ecole élémentaire Les Bessières</t>
  </si>
  <si>
    <t>Ecole élémentaire Jean-Baptiste Charcot</t>
  </si>
  <si>
    <t>Ecole élémentaire des Crayons</t>
  </si>
  <si>
    <t>Ecole élémentaire Princesse</t>
  </si>
  <si>
    <t>ERPD La Verrière</t>
  </si>
  <si>
    <t>Ecole élémentaire Les Petits Prés</t>
  </si>
  <si>
    <t>ERPD La Batellerie</t>
  </si>
  <si>
    <t>Ecole élémentaire Saint-Lubin</t>
  </si>
  <si>
    <t>Ecole élémentaire Pré Saint-Jean</t>
  </si>
  <si>
    <t>Ecole maternelle SIVOS MBT</t>
  </si>
  <si>
    <t>Ecole maternelle des Petits Pas</t>
  </si>
  <si>
    <t>Ecole maternelle Le Long Chemin</t>
  </si>
  <si>
    <t>Ecole élémentaire Pasteur</t>
  </si>
  <si>
    <t>Ecole élémentaire Rimbaud</t>
  </si>
  <si>
    <t>Ecole élémentaire Côtes Reverses</t>
  </si>
  <si>
    <t>Ecole maternelle Paul Bert</t>
  </si>
  <si>
    <t>avec du, des etc…</t>
  </si>
  <si>
    <t>sans école mater, élem</t>
  </si>
  <si>
    <t>en majuscule sans accent</t>
  </si>
  <si>
    <t>officiel pour nom école</t>
  </si>
  <si>
    <t>Nom officiel département</t>
  </si>
  <si>
    <t xml:space="preserve">
Langue écrite
Phonologie et principe alphabétique
Geste scriptural
</t>
  </si>
  <si>
    <t>Compréhension et utilisation des nombres
Principe cardinal
Rang et position
Les problèmes</t>
  </si>
  <si>
    <t xml:space="preserve">Langue écrite
Phonologie et principe alphabétqiue
Geste scriptural
</t>
  </si>
  <si>
    <t>Hors EP</t>
  </si>
  <si>
    <t>Secteur
(Hors EP
REP
REP+)</t>
  </si>
  <si>
    <r>
      <t>Saisir l'</t>
    </r>
    <r>
      <rPr>
        <b/>
        <u/>
        <sz val="11"/>
        <color theme="8" tint="-0.249977111117893"/>
        <rFont val="Calibri"/>
        <family val="2"/>
        <scheme val="minor"/>
      </rPr>
      <t>UAI</t>
    </r>
    <r>
      <rPr>
        <b/>
        <sz val="11"/>
        <color theme="8" tint="-0.249977111117893"/>
        <rFont val="Calibri"/>
        <family val="2"/>
        <scheme val="minor"/>
      </rPr>
      <t xml:space="preserve"> de votre école.
Le nom de l'</t>
    </r>
    <r>
      <rPr>
        <b/>
        <u/>
        <sz val="11"/>
        <color theme="8" tint="-0.249977111117893"/>
        <rFont val="Calibri"/>
        <family val="2"/>
        <scheme val="minor"/>
      </rPr>
      <t>école</t>
    </r>
    <r>
      <rPr>
        <b/>
        <sz val="11"/>
        <color theme="8" tint="-0.249977111117893"/>
        <rFont val="Calibri"/>
        <family val="2"/>
        <scheme val="minor"/>
      </rPr>
      <t xml:space="preserve"> se renseigne automatiquement.</t>
    </r>
  </si>
  <si>
    <r>
      <t xml:space="preserve">Saisir la </t>
    </r>
    <r>
      <rPr>
        <b/>
        <u/>
        <sz val="11"/>
        <color theme="8" tint="-0.249977111117893"/>
        <rFont val="Calibri"/>
        <family val="2"/>
        <scheme val="minor"/>
      </rPr>
      <t>classe</t>
    </r>
    <r>
      <rPr>
        <b/>
        <sz val="11"/>
        <color theme="8" tint="-0.249977111117893"/>
        <rFont val="Calibri"/>
        <family val="2"/>
        <scheme val="minor"/>
      </rPr>
      <t xml:space="preserve"> de l'élève, son </t>
    </r>
    <r>
      <rPr>
        <b/>
        <u/>
        <sz val="11"/>
        <color theme="8" tint="-0.249977111117893"/>
        <rFont val="Calibri"/>
        <family val="2"/>
        <scheme val="minor"/>
      </rPr>
      <t>nom, son prénom</t>
    </r>
    <r>
      <rPr>
        <b/>
        <sz val="11"/>
        <color theme="8" tint="-0.249977111117893"/>
        <rFont val="Calibri"/>
        <family val="2"/>
        <scheme val="minor"/>
      </rPr>
      <t xml:space="preserve">, sa </t>
    </r>
    <r>
      <rPr>
        <b/>
        <u/>
        <sz val="11"/>
        <color theme="8" tint="-0.249977111117893"/>
        <rFont val="Calibri"/>
        <family val="2"/>
        <scheme val="minor"/>
      </rPr>
      <t>date de naissance</t>
    </r>
    <r>
      <rPr>
        <b/>
        <sz val="11"/>
        <color theme="8" tint="-0.249977111117893"/>
        <rFont val="Calibri"/>
        <family val="2"/>
        <scheme val="minor"/>
      </rPr>
      <t xml:space="preserve"> et son </t>
    </r>
    <r>
      <rPr>
        <b/>
        <u/>
        <sz val="11"/>
        <color theme="8" tint="-0.249977111117893"/>
        <rFont val="Calibri"/>
        <family val="2"/>
        <scheme val="minor"/>
      </rPr>
      <t>sexe</t>
    </r>
    <r>
      <rPr>
        <b/>
        <sz val="11"/>
        <color theme="8" tint="-0.249977111117893"/>
        <rFont val="Calibri"/>
        <family val="2"/>
        <scheme val="minor"/>
      </rPr>
      <t xml:space="preserve"> en utilisant les données de ONDE (se référer au tutoriel vidéo).</t>
    </r>
  </si>
  <si>
    <r>
      <t xml:space="preserve">Saisir un X ou ouvrir le menu déroulant si l'élève a bénéficié d'un allongement ou d'un racourcissement de cycle </t>
    </r>
    <r>
      <rPr>
        <b/>
        <u/>
        <sz val="11"/>
        <color theme="8" tint="-0.249977111117893"/>
        <rFont val="Calibri"/>
        <family val="2"/>
        <scheme val="minor"/>
      </rPr>
      <t>(si non laisser vide)</t>
    </r>
    <r>
      <rPr>
        <b/>
        <sz val="11"/>
        <color theme="8" tint="-0.249977111117893"/>
        <rFont val="Calibri"/>
        <family val="2"/>
        <scheme val="minor"/>
      </rPr>
      <t>.</t>
    </r>
  </si>
  <si>
    <r>
      <t xml:space="preserve">Saisir un X ou ouvrir le menu déroulant si l'élève a été accueilli au sein d'une classe de TPS, TJE, classe passerelle... </t>
    </r>
    <r>
      <rPr>
        <b/>
        <u/>
        <sz val="11"/>
        <color theme="8" tint="-0.249977111117893"/>
        <rFont val="Calibri"/>
        <family val="2"/>
        <scheme val="minor"/>
      </rPr>
      <t>(si non laisser vide)</t>
    </r>
    <r>
      <rPr>
        <b/>
        <sz val="11"/>
        <color theme="8" tint="-0.249977111117893"/>
        <rFont val="Calibri"/>
        <family val="2"/>
        <scheme val="minor"/>
      </rPr>
      <t>.</t>
    </r>
  </si>
  <si>
    <t>Le secteur (Hors EP/REP/REP+) se renseigne automatiquement dès lors que M ou F est renseigné dans la cellule précédente.</t>
  </si>
  <si>
    <t>ANONYMER AVANT ENVOI (Sélectionner les cases grisées -&gt; clic droit -&gt; Effacer le contenu)</t>
  </si>
  <si>
    <t xml:space="preserve">Nom : </t>
  </si>
  <si>
    <t>Cliquez ici pour sélectionner un élève</t>
  </si>
  <si>
    <t>Langage oral
Compréhension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</si>
</sst>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font>
      <sz val="11"/>
      <color theme="1"/>
      <name val="Calibri"/>
      <family val="2"/>
      <scheme val="minor"/>
    </font>
    <font>
      <sz val="11"/>
      <color theme="1"/>
      <name val="Calibri"/>
      <family val="2"/>
      <scheme val="minor"/>
    </font>
    <font>
      <sz val="11"/>
      <color theme="1"/>
      <name val="Times New Roman"/>
      <family val="1"/>
    </font>
    <font>
      <sz val="14"/>
      <color theme="1"/>
      <name val="Times New Roman"/>
      <family val="1"/>
    </font>
    <font>
      <i/>
      <sz val="16"/>
      <color theme="1"/>
      <name val="Times New Roman"/>
      <family val="1"/>
    </font>
    <font>
      <sz val="16"/>
      <color theme="1"/>
      <name val="Symbol"/>
      <family val="1"/>
      <charset val="2"/>
    </font>
    <font>
      <sz val="12"/>
      <name val="Times New Roman"/>
      <family val="1"/>
    </font>
    <font>
      <sz val="11"/>
      <color indexed="8"/>
      <name val="Calibri"/>
      <family val="2"/>
    </font>
    <font>
      <sz val="12"/>
      <color indexed="8"/>
      <name val="Times New Roman"/>
      <family val="1"/>
    </font>
    <font>
      <sz val="11"/>
      <color indexed="8"/>
      <name val="Times New Roman"/>
      <family val="1"/>
    </font>
    <font>
      <sz val="10"/>
      <name val="Times New Roman"/>
      <family val="1"/>
    </font>
    <font>
      <sz val="14"/>
      <color indexed="8"/>
      <name val="Times New Roman"/>
      <family val="1"/>
    </font>
    <font>
      <b/>
      <i/>
      <sz val="16"/>
      <name val="Arial"/>
      <family val="2"/>
    </font>
    <font>
      <sz val="11"/>
      <color rgb="FF000000"/>
      <name val="Arial1"/>
    </font>
    <font>
      <sz val="10"/>
      <color rgb="FFFF0000"/>
      <name val="Times New Roman"/>
      <family val="1"/>
    </font>
    <font>
      <sz val="10"/>
      <color theme="1"/>
      <name val="Times"/>
      <family val="1"/>
    </font>
    <font>
      <sz val="9"/>
      <color indexed="8"/>
      <name val="Times New Roman"/>
      <family val="1"/>
    </font>
    <font>
      <sz val="9"/>
      <name val="Times New Roman"/>
      <family val="1"/>
    </font>
    <font>
      <sz val="9"/>
      <color theme="1"/>
      <name val="Calibri"/>
      <family val="2"/>
      <scheme val="minor"/>
    </font>
    <font>
      <b/>
      <sz val="11"/>
      <color theme="1"/>
      <name val="Calibri"/>
      <family val="2"/>
      <scheme val="minor"/>
    </font>
    <font>
      <i/>
      <sz val="14"/>
      <color theme="1"/>
      <name val="Calibri"/>
      <family val="2"/>
      <scheme val="minor"/>
    </font>
    <font>
      <sz val="14"/>
      <color theme="1"/>
      <name val="Calibri"/>
      <family val="2"/>
      <scheme val="minor"/>
    </font>
    <font>
      <b/>
      <sz val="11"/>
      <color rgb="FFFF0000"/>
      <name val="Calibri"/>
      <family val="2"/>
      <scheme val="minor"/>
    </font>
    <font>
      <sz val="14"/>
      <color indexed="8"/>
      <name val="Calibri"/>
      <family val="2"/>
      <scheme val="minor"/>
    </font>
    <font>
      <b/>
      <sz val="14"/>
      <color theme="1"/>
      <name val="Calibri"/>
      <family val="2"/>
      <scheme val="minor"/>
    </font>
    <font>
      <sz val="12"/>
      <color indexed="8"/>
      <name val="Calibri"/>
      <family val="2"/>
      <scheme val="minor"/>
    </font>
    <font>
      <b/>
      <sz val="12"/>
      <color indexed="8"/>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9"/>
      <color rgb="FF000000"/>
      <name val="Calibri"/>
      <family val="2"/>
      <scheme val="minor"/>
    </font>
    <font>
      <b/>
      <sz val="18"/>
      <color theme="1"/>
      <name val="Calibri"/>
      <family val="2"/>
      <scheme val="minor"/>
    </font>
    <font>
      <b/>
      <sz val="12"/>
      <color rgb="FF000000"/>
      <name val="Calibri"/>
      <family val="2"/>
      <scheme val="minor"/>
    </font>
    <font>
      <i/>
      <sz val="16"/>
      <name val="Arial"/>
      <family val="2"/>
    </font>
    <font>
      <i/>
      <sz val="12"/>
      <color theme="9" tint="-0.499984740745262"/>
      <name val="Times New Roman"/>
      <family val="1"/>
    </font>
    <font>
      <i/>
      <sz val="12"/>
      <color indexed="8"/>
      <name val="Times New Roman"/>
      <family val="1"/>
    </font>
    <font>
      <sz val="12"/>
      <color theme="9" tint="-0.499984740745262"/>
      <name val="Times New Roman"/>
      <family val="1"/>
    </font>
    <font>
      <sz val="8"/>
      <name val="Calibri"/>
      <family val="2"/>
      <scheme val="minor"/>
    </font>
    <font>
      <sz val="12"/>
      <color rgb="FF000000"/>
      <name val="Calibri"/>
      <family val="2"/>
      <scheme val="minor"/>
    </font>
    <font>
      <b/>
      <sz val="12"/>
      <name val="Times New Roman"/>
      <family val="1"/>
    </font>
    <font>
      <sz val="12"/>
      <color theme="1"/>
      <name val="Times New Roman"/>
      <family val="1"/>
    </font>
    <font>
      <b/>
      <sz val="10"/>
      <name val="Times New Roman"/>
      <family val="1"/>
    </font>
    <font>
      <b/>
      <sz val="12"/>
      <color rgb="FFFF0000"/>
      <name val="Times New Roman"/>
      <family val="1"/>
    </font>
    <font>
      <b/>
      <sz val="10"/>
      <color rgb="FFFF0000"/>
      <name val="Times New Roman"/>
      <family val="1"/>
    </font>
    <font>
      <b/>
      <sz val="10"/>
      <color indexed="8"/>
      <name val="Times New Roman"/>
      <family val="1"/>
    </font>
    <font>
      <b/>
      <sz val="14"/>
      <color indexed="8"/>
      <name val="Times New Roman"/>
      <family val="1"/>
    </font>
    <font>
      <i/>
      <sz val="12"/>
      <name val="Calibri"/>
      <family val="2"/>
      <scheme val="minor"/>
    </font>
    <font>
      <sz val="16"/>
      <color theme="9" tint="-0.249977111117893"/>
      <name val="Symbol"/>
      <family val="1"/>
      <charset val="2"/>
    </font>
    <font>
      <b/>
      <i/>
      <sz val="18"/>
      <color rgb="FF7030A0"/>
      <name val="Times New Roman"/>
      <family val="1"/>
    </font>
    <font>
      <b/>
      <i/>
      <sz val="16"/>
      <color rgb="FF7030A0"/>
      <name val="Calibri"/>
      <family val="2"/>
      <scheme val="minor"/>
    </font>
    <font>
      <b/>
      <sz val="11"/>
      <color theme="8" tint="-0.249977111117893"/>
      <name val="Calibri"/>
      <family val="2"/>
      <scheme val="minor"/>
    </font>
    <font>
      <b/>
      <sz val="16"/>
      <color theme="8" tint="-0.249977111117893"/>
      <name val="Symbol"/>
      <family val="1"/>
      <charset val="2"/>
    </font>
    <font>
      <b/>
      <sz val="14"/>
      <color rgb="FFFF0000"/>
      <name val="Calibri"/>
      <family val="2"/>
      <scheme val="minor"/>
    </font>
    <font>
      <b/>
      <u/>
      <sz val="11"/>
      <color theme="8" tint="-0.249977111117893"/>
      <name val="Calibri"/>
      <family val="2"/>
      <scheme val="minor"/>
    </font>
    <font>
      <b/>
      <u/>
      <sz val="14"/>
      <color rgb="FFFF0000"/>
      <name val="Calibri"/>
      <family val="2"/>
      <scheme val="minor"/>
    </font>
    <font>
      <sz val="14"/>
      <color theme="0"/>
      <name val="Calibri"/>
      <family val="2"/>
      <scheme val="minor"/>
    </font>
    <font>
      <b/>
      <sz val="12"/>
      <color indexed="8"/>
      <name val="Times New Roman"/>
      <family val="1"/>
    </font>
    <font>
      <b/>
      <sz val="12"/>
      <color theme="1"/>
      <name val="Times New Roman"/>
      <family val="1"/>
    </font>
    <font>
      <b/>
      <sz val="10"/>
      <color rgb="FF000000"/>
      <name val="Calibri"/>
      <family val="2"/>
      <scheme val="minor"/>
    </font>
    <font>
      <sz val="11"/>
      <color rgb="FFFF0000"/>
      <name val="Calibri"/>
      <family val="2"/>
      <scheme val="minor"/>
    </font>
    <font>
      <b/>
      <sz val="9"/>
      <color indexed="9"/>
      <name val="Arial"/>
      <family val="2"/>
    </font>
    <font>
      <sz val="6"/>
      <color indexed="8"/>
      <name val="Arial"/>
      <family val="2"/>
    </font>
    <font>
      <sz val="9"/>
      <color indexed="8"/>
      <name val="Arial"/>
      <family val="2"/>
    </font>
    <font>
      <sz val="9"/>
      <name val="Arial"/>
      <family val="2"/>
    </font>
    <font>
      <b/>
      <sz val="9"/>
      <color rgb="FFFF0000"/>
      <name val="Arial"/>
      <family val="2"/>
    </font>
    <font>
      <sz val="6"/>
      <name val="Arial"/>
      <family val="2"/>
    </font>
    <font>
      <strike/>
      <sz val="9"/>
      <color indexed="8"/>
      <name val="Arial"/>
      <family val="2"/>
    </font>
    <font>
      <sz val="9"/>
      <color indexed="10"/>
      <name val="Arial"/>
      <family val="2"/>
    </font>
    <font>
      <b/>
      <sz val="6"/>
      <color rgb="FFFF0000"/>
      <name val="Arial"/>
      <family val="2"/>
    </font>
    <font>
      <b/>
      <sz val="10"/>
      <color rgb="FFFF0000"/>
      <name val="Arial"/>
      <family val="2"/>
    </font>
    <font>
      <b/>
      <sz val="6"/>
      <color indexed="8"/>
      <name val="Arial"/>
      <family val="2"/>
    </font>
    <font>
      <b/>
      <i/>
      <sz val="14"/>
      <color theme="1"/>
      <name val="Calibri"/>
      <family val="2"/>
      <scheme val="minor"/>
    </font>
    <font>
      <sz val="12"/>
      <color theme="1"/>
      <name val="Calibri"/>
      <family val="2"/>
      <scheme val="minor"/>
    </font>
  </fonts>
  <fills count="30">
    <fill>
      <patternFill patternType="none"/>
    </fill>
    <fill>
      <patternFill patternType="gray125"/>
    </fill>
    <fill>
      <patternFill patternType="solid">
        <fgColor rgb="FFF8F8F8"/>
        <bgColor indexed="64"/>
      </patternFill>
    </fill>
    <fill>
      <patternFill patternType="solid">
        <fgColor rgb="FFF8F8F8"/>
        <bgColor indexed="27"/>
      </patternFill>
    </fill>
    <fill>
      <patternFill patternType="solid">
        <fgColor rgb="FFF8F8F8"/>
        <bgColor indexed="26"/>
      </patternFill>
    </fill>
    <fill>
      <patternFill patternType="solid">
        <fgColor theme="0"/>
        <bgColor indexed="64"/>
      </patternFill>
    </fill>
    <fill>
      <patternFill patternType="solid">
        <fgColor rgb="FFEEEEEE"/>
        <bgColor rgb="FFEEEEEE"/>
      </patternFill>
    </fill>
    <fill>
      <patternFill patternType="solid">
        <fgColor theme="0"/>
        <bgColor indexed="26"/>
      </patternFill>
    </fill>
    <fill>
      <patternFill patternType="solid">
        <fgColor theme="5" tint="0.39997558519241921"/>
        <bgColor indexed="26"/>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7" tint="0.59999389629810485"/>
        <bgColor indexed="26"/>
      </patternFill>
    </fill>
    <fill>
      <patternFill patternType="solid">
        <fgColor theme="5" tint="0.79998168889431442"/>
        <bgColor indexed="64"/>
      </patternFill>
    </fill>
    <fill>
      <patternFill patternType="solid">
        <fgColor theme="0" tint="-0.14999847407452621"/>
        <bgColor indexed="27"/>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54"/>
        <bgColor indexed="23"/>
      </patternFill>
    </fill>
    <fill>
      <patternFill patternType="solid">
        <fgColor indexed="9"/>
        <bgColor indexed="26"/>
      </patternFill>
    </fill>
    <fill>
      <patternFill patternType="solid">
        <fgColor rgb="FFFFC000"/>
        <bgColor indexed="23"/>
      </patternFill>
    </fill>
    <fill>
      <patternFill patternType="solid">
        <fgColor rgb="FFFFC000"/>
        <bgColor indexed="64"/>
      </patternFill>
    </fill>
    <fill>
      <patternFill patternType="solid">
        <fgColor rgb="FFFFC000"/>
        <bgColor indexed="26"/>
      </patternFill>
    </fill>
    <fill>
      <patternFill patternType="solid">
        <fgColor rgb="FFFFFF99"/>
        <bgColor indexed="23"/>
      </patternFill>
    </fill>
    <fill>
      <patternFill patternType="solid">
        <fgColor rgb="FFFFFF99"/>
        <bgColor indexed="26"/>
      </patternFill>
    </fill>
    <fill>
      <patternFill patternType="solid">
        <fgColor rgb="FFFFFF99"/>
        <bgColor indexed="64"/>
      </patternFill>
    </fill>
    <fill>
      <patternFill patternType="solid">
        <fgColor theme="0" tint="-4.9989318521683403E-2"/>
        <bgColor indexed="64"/>
      </patternFill>
    </fill>
    <fill>
      <patternFill patternType="solid">
        <fgColor theme="9"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dotted">
        <color auto="1"/>
      </left>
      <right style="dotted">
        <color auto="1"/>
      </right>
      <top style="dotted">
        <color auto="1"/>
      </top>
      <bottom style="thin">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style="dotted">
        <color auto="1"/>
      </left>
      <right style="dotted">
        <color auto="1"/>
      </right>
      <top style="thin">
        <color indexed="64"/>
      </top>
      <bottom style="dotted">
        <color auto="1"/>
      </bottom>
      <diagonal/>
    </border>
    <border>
      <left/>
      <right/>
      <top style="dotted">
        <color auto="1"/>
      </top>
      <bottom/>
      <diagonal/>
    </border>
    <border>
      <left style="dotted">
        <color auto="1"/>
      </left>
      <right style="dotted">
        <color auto="1"/>
      </right>
      <top style="dotted">
        <color auto="1"/>
      </top>
      <bottom/>
      <diagonal/>
    </border>
    <border>
      <left/>
      <right/>
      <top/>
      <bottom style="thin">
        <color indexed="64"/>
      </bottom>
      <diagonal/>
    </border>
    <border>
      <left style="thin">
        <color indexed="64"/>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right/>
      <top/>
      <bottom style="dotted">
        <color auto="1"/>
      </bottom>
      <diagonal/>
    </border>
    <border>
      <left style="thin">
        <color indexed="64"/>
      </left>
      <right/>
      <top style="dotted">
        <color auto="1"/>
      </top>
      <bottom/>
      <diagonal/>
    </border>
    <border>
      <left style="thin">
        <color indexed="8"/>
      </left>
      <right style="thin">
        <color indexed="64"/>
      </right>
      <top/>
      <bottom/>
      <diagonal/>
    </border>
    <border>
      <left style="thin">
        <color indexed="31"/>
      </left>
      <right style="thin">
        <color indexed="31"/>
      </right>
      <top style="thin">
        <color indexed="31"/>
      </top>
      <bottom style="thin">
        <color indexed="31"/>
      </bottom>
      <diagonal/>
    </border>
    <border>
      <left/>
      <right style="dotted">
        <color auto="1"/>
      </right>
      <top/>
      <bottom style="dotted">
        <color indexed="64"/>
      </bottom>
      <diagonal/>
    </border>
    <border>
      <left style="dotted">
        <color auto="1"/>
      </left>
      <right style="dotted">
        <color auto="1"/>
      </right>
      <top/>
      <bottom style="dotted">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auto="1"/>
      </left>
      <right style="thin">
        <color indexed="64"/>
      </right>
      <top style="thin">
        <color indexed="64"/>
      </top>
      <bottom/>
      <diagonal/>
    </border>
    <border>
      <left style="dotted">
        <color auto="1"/>
      </left>
      <right style="thin">
        <color indexed="64"/>
      </right>
      <top/>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s>
  <cellStyleXfs count="6">
    <xf numFmtId="0" fontId="0" fillId="0" borderId="0"/>
    <xf numFmtId="9" fontId="1" fillId="0" borderId="0" applyFont="0" applyFill="0" applyBorder="0" applyAlignment="0" applyProtection="0"/>
    <xf numFmtId="0" fontId="7" fillId="0" borderId="0"/>
    <xf numFmtId="0" fontId="7" fillId="0" borderId="0"/>
    <xf numFmtId="0" fontId="12" fillId="0" borderId="0" applyNumberFormat="0" applyFill="0" applyBorder="0" applyProtection="0">
      <alignment horizontal="center"/>
    </xf>
    <xf numFmtId="0" fontId="13" fillId="6" borderId="0" applyNumberFormat="0" applyFont="0" applyBorder="0" applyProtection="0"/>
  </cellStyleXfs>
  <cellXfs count="335">
    <xf numFmtId="0" fontId="0" fillId="0" borderId="0" xfId="0"/>
    <xf numFmtId="0" fontId="6" fillId="3" borderId="3" xfId="0" applyFont="1" applyFill="1" applyBorder="1" applyAlignment="1">
      <alignment horizontal="center" textRotation="90" wrapText="1"/>
    </xf>
    <xf numFmtId="0" fontId="8" fillId="2" borderId="3" xfId="2" applyFont="1" applyFill="1" applyBorder="1" applyAlignment="1">
      <alignment horizontal="center" textRotation="90" wrapText="1"/>
    </xf>
    <xf numFmtId="0" fontId="9" fillId="2" borderId="1" xfId="2" applyFont="1" applyFill="1" applyBorder="1" applyAlignment="1">
      <alignment horizontal="center" textRotation="90"/>
    </xf>
    <xf numFmtId="164" fontId="10" fillId="4" borderId="1" xfId="1" applyNumberFormat="1" applyFont="1" applyFill="1" applyBorder="1" applyAlignment="1" applyProtection="1">
      <alignment horizontal="center" vertical="center"/>
    </xf>
    <xf numFmtId="0" fontId="8" fillId="4" borderId="6"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2" borderId="3" xfId="2" applyFont="1" applyFill="1" applyBorder="1" applyAlignment="1">
      <alignment horizontal="left" vertical="center" wrapText="1"/>
    </xf>
    <xf numFmtId="0" fontId="8" fillId="2" borderId="7" xfId="2" applyFont="1" applyFill="1" applyBorder="1" applyAlignment="1">
      <alignment horizontal="center" textRotation="90" wrapText="1"/>
    </xf>
    <xf numFmtId="0" fontId="9" fillId="2" borderId="1" xfId="2" applyFont="1" applyFill="1" applyBorder="1" applyAlignment="1">
      <alignment horizontal="center" textRotation="90" wrapText="1"/>
    </xf>
    <xf numFmtId="0" fontId="6" fillId="4" borderId="10" xfId="2" applyFont="1" applyFill="1" applyBorder="1" applyAlignment="1">
      <alignment horizontal="left" vertical="center" wrapText="1"/>
    </xf>
    <xf numFmtId="0" fontId="10" fillId="2" borderId="1" xfId="0" applyFont="1"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wrapText="1"/>
    </xf>
    <xf numFmtId="164" fontId="14" fillId="4" borderId="1" xfId="1" applyNumberFormat="1" applyFont="1" applyFill="1" applyBorder="1" applyAlignment="1" applyProtection="1">
      <alignment horizontal="center" vertical="center"/>
    </xf>
    <xf numFmtId="164" fontId="14" fillId="4" borderId="3" xfId="1" applyNumberFormat="1" applyFont="1" applyFill="1" applyBorder="1" applyAlignment="1" applyProtection="1">
      <alignment horizontal="center" vertical="center"/>
    </xf>
    <xf numFmtId="164" fontId="10" fillId="2" borderId="1" xfId="1" applyNumberFormat="1" applyFont="1" applyFill="1" applyBorder="1" applyAlignment="1" applyProtection="1">
      <alignment horizontal="center" vertical="center"/>
    </xf>
    <xf numFmtId="0" fontId="10" fillId="2" borderId="1" xfId="0" applyFont="1" applyFill="1" applyBorder="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xf>
    <xf numFmtId="0" fontId="3" fillId="0" borderId="0" xfId="0" applyFont="1" applyAlignment="1">
      <alignment horizontal="center" vertical="center"/>
    </xf>
    <xf numFmtId="0" fontId="8" fillId="7" borderId="6" xfId="3" applyFont="1" applyFill="1" applyBorder="1" applyAlignment="1" applyProtection="1">
      <alignment horizontal="center" vertical="center" wrapText="1"/>
      <protection locked="0"/>
    </xf>
    <xf numFmtId="1" fontId="10" fillId="4" borderId="1" xfId="1" applyNumberFormat="1" applyFont="1" applyFill="1" applyBorder="1" applyAlignment="1" applyProtection="1">
      <alignment horizontal="center" vertical="center"/>
      <protection locked="0"/>
    </xf>
    <xf numFmtId="0" fontId="10" fillId="4" borderId="1" xfId="1" applyNumberFormat="1" applyFont="1" applyFill="1" applyBorder="1" applyAlignment="1" applyProtection="1">
      <alignment horizontal="center" vertical="center"/>
      <protection locked="0"/>
    </xf>
    <xf numFmtId="1"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xf>
    <xf numFmtId="0" fontId="8" fillId="8" borderId="6" xfId="3" applyFont="1" applyFill="1" applyBorder="1" applyAlignment="1" applyProtection="1">
      <alignment horizontal="center" vertical="center" wrapText="1"/>
      <protection locked="0"/>
    </xf>
    <xf numFmtId="0" fontId="16" fillId="2" borderId="1" xfId="2" applyFont="1" applyFill="1" applyBorder="1" applyAlignment="1">
      <alignment horizontal="center" vertical="center" wrapText="1"/>
    </xf>
    <xf numFmtId="0" fontId="17" fillId="3" borderId="4" xfId="0" applyFont="1" applyFill="1" applyBorder="1" applyAlignment="1">
      <alignment horizontal="center" textRotation="90" wrapText="1"/>
    </xf>
    <xf numFmtId="0" fontId="16" fillId="2" borderId="6" xfId="2" applyFont="1" applyFill="1" applyBorder="1" applyAlignment="1">
      <alignment horizontal="center" textRotation="90" wrapText="1"/>
    </xf>
    <xf numFmtId="0" fontId="16" fillId="2" borderId="10" xfId="2" applyFont="1" applyFill="1" applyBorder="1" applyAlignment="1">
      <alignment horizontal="center" textRotation="90" wrapText="1"/>
    </xf>
    <xf numFmtId="0" fontId="16" fillId="2" borderId="0" xfId="2" applyFont="1" applyFill="1" applyAlignment="1">
      <alignment horizontal="center" textRotation="90" wrapText="1"/>
    </xf>
    <xf numFmtId="0" fontId="16" fillId="2" borderId="1" xfId="2" applyFont="1" applyFill="1" applyBorder="1" applyAlignment="1">
      <alignment horizontal="center" textRotation="90"/>
    </xf>
    <xf numFmtId="0" fontId="18" fillId="0" borderId="0" xfId="0" applyFont="1"/>
    <xf numFmtId="0" fontId="17" fillId="0" borderId="0" xfId="0"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3" fillId="5" borderId="20" xfId="0" applyFont="1" applyFill="1" applyBorder="1" applyAlignment="1">
      <alignment horizontal="center" vertical="center" wrapText="1"/>
    </xf>
    <xf numFmtId="0" fontId="28" fillId="0" borderId="0" xfId="0" applyFont="1"/>
    <xf numFmtId="0" fontId="29" fillId="0" borderId="0" xfId="0" applyFont="1" applyAlignment="1">
      <alignment vertical="center" wrapText="1"/>
    </xf>
    <xf numFmtId="0" fontId="27" fillId="0" borderId="0" xfId="0" applyFont="1" applyAlignment="1">
      <alignment horizontal="left" vertical="center"/>
    </xf>
    <xf numFmtId="0" fontId="18" fillId="0" borderId="22" xfId="0" applyFont="1" applyBorder="1" applyAlignment="1">
      <alignment vertical="center" wrapText="1"/>
    </xf>
    <xf numFmtId="0" fontId="27" fillId="0" borderId="23" xfId="0" applyFont="1" applyBorder="1" applyAlignment="1">
      <alignment horizontal="center" vertical="center"/>
    </xf>
    <xf numFmtId="0" fontId="29" fillId="11" borderId="16" xfId="0" applyFont="1" applyFill="1" applyBorder="1" applyAlignment="1">
      <alignment horizontal="center" vertical="center" wrapText="1"/>
    </xf>
    <xf numFmtId="0" fontId="28" fillId="11" borderId="16" xfId="0" applyFont="1" applyFill="1" applyBorder="1" applyAlignment="1">
      <alignment horizontal="center" vertical="center"/>
    </xf>
    <xf numFmtId="0" fontId="18" fillId="0" borderId="26" xfId="0" applyFont="1" applyBorder="1" applyAlignment="1">
      <alignment vertical="center" wrapText="1"/>
    </xf>
    <xf numFmtId="0" fontId="27" fillId="0" borderId="27" xfId="0" applyFont="1" applyBorder="1" applyAlignment="1">
      <alignment horizontal="center" vertical="center"/>
    </xf>
    <xf numFmtId="0" fontId="28" fillId="11" borderId="17" xfId="0" applyFont="1" applyFill="1" applyBorder="1" applyAlignment="1">
      <alignment horizontal="center" vertical="center"/>
    </xf>
    <xf numFmtId="0" fontId="18" fillId="0" borderId="29" xfId="0" applyFont="1" applyBorder="1" applyAlignment="1">
      <alignment vertical="center" wrapText="1"/>
    </xf>
    <xf numFmtId="0" fontId="27" fillId="0" borderId="30" xfId="0" applyFont="1" applyBorder="1" applyAlignment="1">
      <alignment horizontal="center" vertical="center"/>
    </xf>
    <xf numFmtId="0" fontId="18" fillId="0" borderId="31" xfId="0" applyFont="1" applyBorder="1" applyAlignment="1">
      <alignment vertical="center" wrapText="1"/>
    </xf>
    <xf numFmtId="0" fontId="27" fillId="0" borderId="32" xfId="0" applyFont="1" applyBorder="1" applyAlignment="1">
      <alignment horizontal="center" vertical="center"/>
    </xf>
    <xf numFmtId="0" fontId="34" fillId="4" borderId="1" xfId="2" applyFont="1" applyFill="1" applyBorder="1" applyAlignment="1">
      <alignment horizontal="center" vertical="center" wrapText="1"/>
    </xf>
    <xf numFmtId="0" fontId="35" fillId="4" borderId="1" xfId="2" applyFont="1" applyFill="1" applyBorder="1" applyAlignment="1">
      <alignment horizontal="left" vertical="center" wrapText="1"/>
    </xf>
    <xf numFmtId="164" fontId="36" fillId="4" borderId="1" xfId="1" applyNumberFormat="1" applyFont="1" applyFill="1" applyBorder="1" applyAlignment="1" applyProtection="1">
      <alignment horizontal="center" vertical="center" wrapText="1"/>
    </xf>
    <xf numFmtId="0" fontId="8" fillId="4" borderId="1" xfId="2" applyFont="1" applyFill="1" applyBorder="1" applyAlignment="1">
      <alignment horizontal="left" vertical="center" wrapText="1"/>
    </xf>
    <xf numFmtId="0" fontId="8" fillId="2" borderId="1" xfId="2" applyFont="1" applyFill="1" applyBorder="1" applyAlignment="1">
      <alignment horizontal="left" vertical="center" wrapText="1"/>
    </xf>
    <xf numFmtId="0" fontId="35" fillId="2" borderId="1" xfId="2" applyFont="1" applyFill="1" applyBorder="1" applyAlignment="1">
      <alignment horizontal="left" vertical="center" wrapText="1"/>
    </xf>
    <xf numFmtId="164" fontId="43" fillId="4" borderId="1" xfId="1" applyNumberFormat="1" applyFont="1" applyFill="1" applyBorder="1" applyAlignment="1" applyProtection="1">
      <alignment horizontal="center" vertical="center"/>
    </xf>
    <xf numFmtId="164" fontId="43" fillId="14" borderId="1" xfId="1" applyNumberFormat="1" applyFont="1" applyFill="1" applyBorder="1" applyAlignment="1" applyProtection="1">
      <alignment horizontal="center" vertical="center"/>
    </xf>
    <xf numFmtId="164" fontId="41" fillId="14" borderId="1" xfId="1" applyNumberFormat="1" applyFont="1" applyFill="1" applyBorder="1" applyAlignment="1" applyProtection="1">
      <alignment horizontal="center" vertical="center"/>
    </xf>
    <xf numFmtId="9" fontId="19" fillId="9" borderId="1" xfId="1" applyFont="1" applyFill="1" applyBorder="1" applyAlignment="1" applyProtection="1">
      <alignment horizontal="center" vertical="center"/>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60" fillId="20" borderId="44" xfId="0" applyFont="1" applyFill="1" applyBorder="1" applyAlignment="1">
      <alignment horizontal="left" vertical="center"/>
    </xf>
    <xf numFmtId="49" fontId="60" fillId="20" borderId="44" xfId="0" applyNumberFormat="1" applyFont="1" applyFill="1" applyBorder="1" applyAlignment="1">
      <alignment horizontal="left" vertical="center"/>
    </xf>
    <xf numFmtId="0" fontId="60" fillId="20" borderId="44" xfId="0" applyFont="1" applyFill="1" applyBorder="1" applyAlignment="1">
      <alignment horizontal="center" vertical="center"/>
    </xf>
    <xf numFmtId="0" fontId="61" fillId="21" borderId="0" xfId="0" applyFont="1" applyFill="1" applyAlignment="1">
      <alignment vertical="center"/>
    </xf>
    <xf numFmtId="0" fontId="62" fillId="21" borderId="44" xfId="0" applyFont="1" applyFill="1" applyBorder="1" applyAlignment="1">
      <alignment horizontal="left" vertical="center"/>
    </xf>
    <xf numFmtId="0" fontId="62" fillId="21" borderId="44" xfId="0" applyFont="1" applyFill="1" applyBorder="1" applyAlignment="1">
      <alignment horizontal="left"/>
    </xf>
    <xf numFmtId="49" fontId="62" fillId="21" borderId="44" xfId="0" applyNumberFormat="1" applyFont="1" applyFill="1" applyBorder="1" applyAlignment="1">
      <alignment horizontal="left" vertical="center"/>
    </xf>
    <xf numFmtId="0" fontId="63" fillId="0" borderId="0" xfId="0" applyFont="1" applyAlignment="1">
      <alignment horizontal="center"/>
    </xf>
    <xf numFmtId="0" fontId="62" fillId="21" borderId="44" xfId="0" applyFont="1" applyFill="1" applyBorder="1" applyAlignment="1">
      <alignment horizontal="left" wrapText="1"/>
    </xf>
    <xf numFmtId="0" fontId="62" fillId="21" borderId="0" xfId="0" applyFont="1" applyFill="1" applyBorder="1" applyAlignment="1">
      <alignment horizontal="left" vertical="center"/>
    </xf>
    <xf numFmtId="49" fontId="62" fillId="21" borderId="0" xfId="0" applyNumberFormat="1" applyFont="1" applyFill="1" applyBorder="1" applyAlignment="1">
      <alignment horizontal="left" vertical="center"/>
    </xf>
    <xf numFmtId="0" fontId="62" fillId="21" borderId="0" xfId="0" applyFont="1" applyFill="1" applyBorder="1" applyAlignment="1">
      <alignment horizontal="left" wrapText="1"/>
    </xf>
    <xf numFmtId="0" fontId="64" fillId="21" borderId="44" xfId="0" applyFont="1" applyFill="1" applyBorder="1" applyAlignment="1">
      <alignment horizontal="left" vertical="center"/>
    </xf>
    <xf numFmtId="0" fontId="64" fillId="0" borderId="0" xfId="0" applyFont="1" applyFill="1"/>
    <xf numFmtId="49" fontId="64" fillId="21" borderId="44" xfId="0" applyNumberFormat="1" applyFont="1" applyFill="1" applyBorder="1" applyAlignment="1">
      <alignment horizontal="left" vertical="center"/>
    </xf>
    <xf numFmtId="0" fontId="63" fillId="0" borderId="44" xfId="0" applyFont="1" applyBorder="1" applyAlignment="1">
      <alignment horizontal="center"/>
    </xf>
    <xf numFmtId="0" fontId="64" fillId="21" borderId="0" xfId="0" applyFont="1" applyFill="1" applyBorder="1" applyAlignment="1">
      <alignment horizontal="left" vertical="center"/>
    </xf>
    <xf numFmtId="0" fontId="62" fillId="21" borderId="0" xfId="0" applyFont="1" applyFill="1" applyBorder="1" applyAlignment="1">
      <alignment horizontal="left"/>
    </xf>
    <xf numFmtId="0" fontId="63" fillId="21" borderId="0" xfId="0" applyFont="1" applyFill="1" applyBorder="1" applyAlignment="1">
      <alignment horizontal="left" vertical="center"/>
    </xf>
    <xf numFmtId="49" fontId="63" fillId="21" borderId="44" xfId="0" applyNumberFormat="1" applyFont="1" applyFill="1" applyBorder="1" applyAlignment="1">
      <alignment horizontal="left" vertical="center"/>
    </xf>
    <xf numFmtId="0" fontId="63" fillId="21" borderId="44" xfId="0" applyFont="1" applyFill="1" applyBorder="1" applyAlignment="1">
      <alignment horizontal="left" vertical="center"/>
    </xf>
    <xf numFmtId="0" fontId="63" fillId="21" borderId="44" xfId="0" applyFont="1" applyFill="1" applyBorder="1" applyAlignment="1">
      <alignment horizontal="left"/>
    </xf>
    <xf numFmtId="0" fontId="64" fillId="0" borderId="0" xfId="0" applyFont="1" applyAlignment="1">
      <alignment horizontal="center"/>
    </xf>
    <xf numFmtId="0" fontId="63" fillId="21" borderId="44" xfId="0" applyFont="1" applyFill="1" applyBorder="1" applyAlignment="1">
      <alignment horizontal="left" wrapText="1"/>
    </xf>
    <xf numFmtId="0" fontId="65" fillId="21" borderId="0" xfId="0" applyFont="1" applyFill="1" applyAlignment="1">
      <alignment vertical="center"/>
    </xf>
    <xf numFmtId="49" fontId="62" fillId="21" borderId="44" xfId="0" applyNumberFormat="1" applyFont="1" applyFill="1" applyBorder="1" applyAlignment="1">
      <alignment horizontal="left" vertical="center" wrapText="1"/>
    </xf>
    <xf numFmtId="0" fontId="0" fillId="0" borderId="0" xfId="0" applyFont="1" applyFill="1" applyBorder="1"/>
    <xf numFmtId="0" fontId="0" fillId="0" borderId="0" xfId="0" applyFont="1" applyBorder="1"/>
    <xf numFmtId="0" fontId="63" fillId="21" borderId="0" xfId="0" applyFont="1" applyFill="1" applyBorder="1" applyAlignment="1">
      <alignment horizontal="left"/>
    </xf>
    <xf numFmtId="49" fontId="63" fillId="21" borderId="0" xfId="0" applyNumberFormat="1" applyFont="1" applyFill="1" applyBorder="1" applyAlignment="1">
      <alignment horizontal="left" vertical="center"/>
    </xf>
    <xf numFmtId="0" fontId="0" fillId="0" borderId="0" xfId="0" applyFont="1" applyAlignment="1">
      <alignment horizontal="center"/>
    </xf>
    <xf numFmtId="0" fontId="63" fillId="21" borderId="0" xfId="0" applyFont="1" applyFill="1" applyBorder="1" applyAlignment="1">
      <alignment horizontal="left" wrapText="1"/>
    </xf>
    <xf numFmtId="0" fontId="0" fillId="0" borderId="44" xfId="0" applyFont="1" applyFill="1" applyBorder="1"/>
    <xf numFmtId="0" fontId="64" fillId="21" borderId="44" xfId="0" applyFont="1" applyFill="1" applyBorder="1" applyAlignment="1">
      <alignment horizontal="left" wrapText="1"/>
    </xf>
    <xf numFmtId="0" fontId="0" fillId="0" borderId="0" xfId="0" applyFont="1" applyFill="1"/>
    <xf numFmtId="0" fontId="68" fillId="21" borderId="0" xfId="0" applyFont="1" applyFill="1" applyAlignment="1">
      <alignment vertical="center"/>
    </xf>
    <xf numFmtId="0" fontId="63" fillId="0" borderId="0" xfId="0" applyFont="1" applyFill="1"/>
    <xf numFmtId="0" fontId="63" fillId="0" borderId="44" xfId="0" applyFont="1" applyFill="1" applyBorder="1"/>
    <xf numFmtId="49" fontId="0" fillId="0" borderId="44" xfId="0" applyNumberFormat="1" applyFont="1" applyBorder="1"/>
    <xf numFmtId="0" fontId="69" fillId="0" borderId="0" xfId="0" applyFont="1" applyAlignment="1">
      <alignment horizontal="center"/>
    </xf>
    <xf numFmtId="0" fontId="0" fillId="0" borderId="44" xfId="0" applyFont="1" applyBorder="1"/>
    <xf numFmtId="0" fontId="63" fillId="0" borderId="44" xfId="0" applyFont="1" applyBorder="1"/>
    <xf numFmtId="49" fontId="63" fillId="0" borderId="44" xfId="0" applyNumberFormat="1" applyFont="1" applyBorder="1"/>
    <xf numFmtId="49" fontId="0" fillId="0" borderId="0" xfId="0" applyNumberFormat="1" applyFont="1"/>
    <xf numFmtId="0" fontId="63" fillId="0" borderId="0" xfId="0" applyFont="1" applyFill="1" applyBorder="1"/>
    <xf numFmtId="0" fontId="70" fillId="21" borderId="0" xfId="0" applyFont="1" applyFill="1" applyAlignment="1">
      <alignment vertical="center"/>
    </xf>
    <xf numFmtId="0" fontId="0" fillId="0" borderId="44" xfId="0" applyFill="1" applyBorder="1"/>
    <xf numFmtId="0" fontId="0" fillId="0" borderId="0" xfId="0" applyAlignment="1"/>
    <xf numFmtId="49" fontId="0" fillId="0" borderId="0" xfId="0" applyNumberFormat="1"/>
    <xf numFmtId="0" fontId="0" fillId="0" borderId="0" xfId="0" applyAlignment="1">
      <alignment horizontal="center"/>
    </xf>
    <xf numFmtId="0" fontId="0" fillId="0" borderId="1" xfId="0" applyBorder="1"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xf>
    <xf numFmtId="0" fontId="49" fillId="0" borderId="0" xfId="0" applyFont="1" applyAlignment="1" applyProtection="1">
      <alignment horizontal="center" vertical="center" wrapText="1"/>
    </xf>
    <xf numFmtId="0" fontId="20" fillId="0" borderId="0" xfId="0" applyFont="1" applyAlignment="1" applyProtection="1">
      <alignment vertical="center"/>
    </xf>
    <xf numFmtId="0" fontId="51" fillId="10" borderId="0" xfId="0" applyFont="1" applyFill="1" applyAlignment="1" applyProtection="1">
      <alignment vertical="center"/>
    </xf>
    <xf numFmtId="0" fontId="55" fillId="0" borderId="2" xfId="0" applyFont="1" applyBorder="1" applyAlignment="1" applyProtection="1">
      <alignment vertical="center"/>
    </xf>
    <xf numFmtId="0" fontId="55" fillId="0" borderId="0" xfId="0" applyFont="1" applyAlignment="1" applyProtection="1">
      <alignment vertical="center"/>
    </xf>
    <xf numFmtId="0" fontId="5" fillId="0" borderId="0" xfId="0" applyFont="1" applyAlignment="1" applyProtection="1">
      <alignment horizontal="center" vertical="center"/>
    </xf>
    <xf numFmtId="0" fontId="24" fillId="9" borderId="21" xfId="0" applyFont="1" applyFill="1" applyBorder="1" applyAlignment="1" applyProtection="1">
      <alignment horizontal="center" vertical="center"/>
    </xf>
    <xf numFmtId="0" fontId="47" fillId="0" borderId="0" xfId="0" applyFont="1" applyAlignment="1" applyProtection="1">
      <alignment vertical="center"/>
    </xf>
    <xf numFmtId="0" fontId="20" fillId="0" borderId="0" xfId="0" applyFont="1" applyAlignment="1" applyProtection="1">
      <alignment horizontal="center" vertical="center"/>
    </xf>
    <xf numFmtId="0" fontId="21" fillId="0" borderId="0" xfId="0" applyFont="1" applyAlignment="1" applyProtection="1">
      <alignment vertical="center" wrapText="1"/>
    </xf>
    <xf numFmtId="0" fontId="0" fillId="0" borderId="0" xfId="0" applyAlignment="1" applyProtection="1">
      <alignment horizontal="center" vertical="center"/>
    </xf>
    <xf numFmtId="14" fontId="0" fillId="10" borderId="0" xfId="0" applyNumberFormat="1" applyFill="1" applyAlignment="1" applyProtection="1">
      <alignment horizontal="center" vertical="center"/>
    </xf>
    <xf numFmtId="0" fontId="46" fillId="18" borderId="1" xfId="0" applyFont="1" applyFill="1" applyBorder="1" applyAlignment="1" applyProtection="1">
      <alignment horizontal="center" vertical="center" wrapText="1"/>
    </xf>
    <xf numFmtId="0" fontId="46" fillId="17" borderId="1" xfId="0" applyFont="1" applyFill="1" applyBorder="1" applyAlignment="1" applyProtection="1">
      <alignment horizontal="center" vertical="center" wrapText="1"/>
    </xf>
    <xf numFmtId="0" fontId="46" fillId="19" borderId="1" xfId="0" applyFont="1" applyFill="1" applyBorder="1" applyAlignment="1" applyProtection="1">
      <alignment horizontal="center" vertical="center" wrapText="1"/>
    </xf>
    <xf numFmtId="0" fontId="51" fillId="13" borderId="0" xfId="0" applyFont="1" applyFill="1" applyAlignment="1" applyProtection="1">
      <alignment horizontal="center" vertical="center"/>
    </xf>
    <xf numFmtId="0" fontId="0" fillId="2" borderId="1" xfId="0" applyFill="1" applyBorder="1" applyAlignment="1" applyProtection="1">
      <alignment horizontal="center" vertical="center"/>
    </xf>
    <xf numFmtId="0" fontId="5" fillId="0" borderId="2" xfId="0" applyFont="1" applyBorder="1" applyAlignment="1" applyProtection="1">
      <alignment vertical="center" wrapText="1"/>
    </xf>
    <xf numFmtId="0" fontId="0" fillId="0" borderId="0" xfId="0" applyAlignment="1" applyProtection="1">
      <alignment vertical="center" wrapText="1"/>
    </xf>
    <xf numFmtId="0" fontId="0" fillId="0" borderId="1" xfId="0" applyBorder="1" applyAlignment="1" applyProtection="1">
      <alignment vertical="center"/>
    </xf>
    <xf numFmtId="2" fontId="2" fillId="0" borderId="0" xfId="0" applyNumberFormat="1" applyFont="1" applyAlignment="1" applyProtection="1">
      <alignment vertical="center"/>
    </xf>
    <xf numFmtId="0" fontId="0" fillId="0" borderId="21" xfId="0" applyBorder="1" applyAlignment="1" applyProtection="1">
      <alignment vertical="center"/>
    </xf>
    <xf numFmtId="0" fontId="51" fillId="0" borderId="0" xfId="0" applyFont="1" applyAlignment="1" applyProtection="1">
      <alignment vertical="center"/>
    </xf>
    <xf numFmtId="0" fontId="50" fillId="0" borderId="0" xfId="0" applyFont="1" applyAlignment="1" applyProtection="1">
      <alignment vertical="center" wrapText="1"/>
    </xf>
    <xf numFmtId="0" fontId="51" fillId="0" borderId="0" xfId="0" applyFont="1" applyAlignment="1" applyProtection="1">
      <alignment vertical="center" wrapText="1"/>
    </xf>
    <xf numFmtId="0" fontId="5" fillId="0" borderId="0" xfId="0" applyFont="1" applyAlignment="1" applyProtection="1">
      <alignment vertical="center" wrapText="1"/>
    </xf>
    <xf numFmtId="0" fontId="22" fillId="0" borderId="0" xfId="0" applyFont="1" applyAlignment="1" applyProtection="1">
      <alignment vertical="center" wrapText="1"/>
    </xf>
    <xf numFmtId="0" fontId="0" fillId="0" borderId="0" xfId="0" applyProtection="1"/>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4" fillId="0" borderId="0" xfId="0" applyFont="1" applyAlignment="1" applyProtection="1">
      <alignment vertical="center"/>
    </xf>
    <xf numFmtId="0" fontId="4" fillId="0" borderId="33" xfId="0" applyFont="1" applyBorder="1" applyAlignment="1" applyProtection="1">
      <alignment vertical="center"/>
    </xf>
    <xf numFmtId="0" fontId="4" fillId="0" borderId="33" xfId="0" applyFont="1" applyBorder="1" applyAlignment="1" applyProtection="1">
      <alignment vertical="center" wrapText="1"/>
    </xf>
    <xf numFmtId="0" fontId="6" fillId="3" borderId="3" xfId="0" applyFont="1" applyFill="1" applyBorder="1" applyAlignment="1" applyProtection="1">
      <alignment horizontal="center" vertical="center" textRotation="90" wrapText="1"/>
    </xf>
    <xf numFmtId="0" fontId="8" fillId="2" borderId="3" xfId="2" applyFont="1" applyFill="1" applyBorder="1" applyAlignment="1" applyProtection="1">
      <alignment horizontal="center" vertical="center" wrapText="1"/>
    </xf>
    <xf numFmtId="0" fontId="8" fillId="2" borderId="7" xfId="2" applyFont="1" applyFill="1" applyBorder="1" applyAlignment="1" applyProtection="1">
      <alignment horizontal="center" vertical="center" wrapText="1"/>
    </xf>
    <xf numFmtId="0" fontId="45" fillId="9" borderId="1" xfId="2" applyFont="1" applyFill="1" applyBorder="1" applyAlignment="1" applyProtection="1">
      <alignment horizontal="center" vertical="center" textRotation="90" wrapText="1"/>
    </xf>
    <xf numFmtId="0" fontId="11" fillId="2" borderId="20" xfId="2" applyFont="1" applyFill="1" applyBorder="1" applyAlignment="1" applyProtection="1">
      <alignment horizontal="center" vertical="center" wrapText="1"/>
    </xf>
    <xf numFmtId="0" fontId="11" fillId="13" borderId="20"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44" fillId="9" borderId="1" xfId="2" applyFont="1" applyFill="1" applyBorder="1" applyAlignment="1" applyProtection="1">
      <alignment horizontal="center" vertical="center" textRotation="90"/>
    </xf>
    <xf numFmtId="0" fontId="9" fillId="2" borderId="1" xfId="2" applyFont="1" applyFill="1" applyBorder="1" applyAlignment="1" applyProtection="1">
      <alignment horizontal="center" textRotation="90"/>
    </xf>
    <xf numFmtId="0" fontId="39" fillId="16" borderId="3" xfId="0" applyFont="1" applyFill="1" applyBorder="1" applyAlignment="1" applyProtection="1">
      <alignment horizontal="center" textRotation="90" wrapText="1"/>
    </xf>
    <xf numFmtId="0" fontId="56" fillId="11" borderId="3" xfId="2" applyFont="1" applyFill="1" applyBorder="1" applyAlignment="1" applyProtection="1">
      <alignment horizontal="center" textRotation="90" wrapText="1"/>
    </xf>
    <xf numFmtId="0" fontId="56" fillId="11" borderId="7" xfId="2" applyFont="1" applyFill="1" applyBorder="1" applyAlignment="1" applyProtection="1">
      <alignment horizontal="center" textRotation="90" wrapText="1"/>
    </xf>
    <xf numFmtId="0" fontId="56" fillId="11" borderId="1" xfId="2" applyFont="1" applyFill="1" applyBorder="1" applyAlignment="1" applyProtection="1">
      <alignment horizontal="center" textRotation="90" wrapText="1"/>
    </xf>
    <xf numFmtId="0" fontId="56" fillId="2" borderId="1" xfId="2" applyFont="1" applyFill="1" applyBorder="1" applyAlignment="1" applyProtection="1">
      <alignment horizontal="center" vertical="center" wrapText="1"/>
    </xf>
    <xf numFmtId="0" fontId="56" fillId="13" borderId="1" xfId="2" applyFont="1" applyFill="1" applyBorder="1" applyAlignment="1" applyProtection="1">
      <alignment horizontal="center" vertical="center" wrapText="1"/>
    </xf>
    <xf numFmtId="0" fontId="56" fillId="9" borderId="1" xfId="2" applyFont="1" applyFill="1" applyBorder="1" applyAlignment="1" applyProtection="1">
      <alignment horizontal="center" textRotation="90"/>
    </xf>
    <xf numFmtId="0" fontId="56" fillId="2" borderId="1" xfId="2" applyFont="1" applyFill="1" applyBorder="1" applyAlignment="1" applyProtection="1">
      <alignment horizontal="center" textRotation="90"/>
    </xf>
    <xf numFmtId="0" fontId="57" fillId="0" borderId="0" xfId="0" applyFont="1" applyProtection="1"/>
    <xf numFmtId="0" fontId="40" fillId="0" borderId="1" xfId="0" applyFont="1" applyBorder="1" applyAlignment="1" applyProtection="1">
      <alignment horizontal="left" vertical="center" wrapText="1"/>
    </xf>
    <xf numFmtId="0" fontId="6" fillId="0" borderId="3" xfId="2" applyFont="1" applyBorder="1" applyAlignment="1" applyProtection="1">
      <alignment horizontal="left" vertical="center" wrapText="1"/>
    </xf>
    <xf numFmtId="0" fontId="6" fillId="2" borderId="3" xfId="2" applyFont="1" applyFill="1" applyBorder="1" applyAlignment="1" applyProtection="1">
      <alignment horizontal="left" vertical="center" wrapText="1"/>
    </xf>
    <xf numFmtId="0" fontId="6" fillId="2" borderId="4" xfId="2" applyFont="1" applyFill="1" applyBorder="1" applyAlignment="1" applyProtection="1">
      <alignment horizontal="left" vertical="center" wrapText="1"/>
    </xf>
    <xf numFmtId="0" fontId="40" fillId="0" borderId="1" xfId="0" applyFont="1" applyFill="1" applyBorder="1" applyAlignment="1" applyProtection="1">
      <alignment horizontal="left" vertical="center" wrapText="1"/>
    </xf>
    <xf numFmtId="0" fontId="6" fillId="2" borderId="13" xfId="2" applyFont="1" applyFill="1" applyBorder="1" applyAlignment="1" applyProtection="1">
      <alignment horizontal="left" vertical="center" wrapText="1"/>
    </xf>
    <xf numFmtId="0" fontId="6" fillId="2" borderId="39" xfId="2" applyFont="1" applyFill="1" applyBorder="1" applyAlignment="1" applyProtection="1">
      <alignment horizontal="left" vertical="center" wrapText="1"/>
    </xf>
    <xf numFmtId="0" fontId="42" fillId="2" borderId="0" xfId="2" applyFont="1" applyFill="1" applyAlignment="1" applyProtection="1">
      <alignment horizontal="right" vertical="center"/>
    </xf>
    <xf numFmtId="0" fontId="8" fillId="2" borderId="0" xfId="2" applyFont="1" applyFill="1" applyAlignment="1" applyProtection="1">
      <alignment horizontal="right" vertical="center"/>
    </xf>
    <xf numFmtId="0" fontId="18" fillId="0" borderId="22" xfId="0" applyFont="1" applyBorder="1" applyAlignment="1">
      <alignment vertical="center" wrapText="1"/>
    </xf>
    <xf numFmtId="0" fontId="62" fillId="0" borderId="44" xfId="0" applyFont="1" applyFill="1" applyBorder="1" applyAlignment="1">
      <alignment horizontal="left" vertical="center"/>
    </xf>
    <xf numFmtId="0" fontId="62" fillId="0" borderId="44" xfId="0" applyFont="1" applyFill="1" applyBorder="1" applyAlignment="1">
      <alignment horizontal="left"/>
    </xf>
    <xf numFmtId="49" fontId="62" fillId="0" borderId="44" xfId="0" applyNumberFormat="1" applyFont="1" applyFill="1" applyBorder="1" applyAlignment="1">
      <alignment horizontal="left" vertical="center"/>
    </xf>
    <xf numFmtId="0" fontId="63" fillId="0" borderId="0" xfId="0" applyFont="1" applyFill="1" applyAlignment="1">
      <alignment horizontal="center"/>
    </xf>
    <xf numFmtId="0" fontId="62" fillId="0" borderId="44" xfId="0" applyFont="1" applyFill="1" applyBorder="1" applyAlignment="1">
      <alignment horizontal="left" wrapText="1"/>
    </xf>
    <xf numFmtId="0" fontId="61" fillId="0" borderId="0" xfId="0" applyFont="1" applyFill="1" applyAlignment="1">
      <alignment vertical="center"/>
    </xf>
    <xf numFmtId="0" fontId="60" fillId="22" borderId="44" xfId="0" applyFont="1" applyFill="1" applyBorder="1" applyAlignment="1">
      <alignment horizontal="left" vertical="center"/>
    </xf>
    <xf numFmtId="0" fontId="0" fillId="23" borderId="0" xfId="0" applyFill="1"/>
    <xf numFmtId="0" fontId="62" fillId="24" borderId="44" xfId="0" applyFont="1" applyFill="1" applyBorder="1" applyAlignment="1">
      <alignment horizontal="left" vertical="center"/>
    </xf>
    <xf numFmtId="0" fontId="62" fillId="23" borderId="44" xfId="0" applyFont="1" applyFill="1" applyBorder="1" applyAlignment="1">
      <alignment horizontal="left" vertical="center"/>
    </xf>
    <xf numFmtId="0" fontId="0" fillId="23" borderId="0" xfId="0" applyFont="1" applyFill="1" applyBorder="1"/>
    <xf numFmtId="0" fontId="60" fillId="25" borderId="44" xfId="0" applyFont="1" applyFill="1" applyBorder="1" applyAlignment="1">
      <alignment horizontal="left" vertical="center"/>
    </xf>
    <xf numFmtId="0" fontId="62" fillId="26" borderId="44" xfId="0" applyFont="1" applyFill="1" applyBorder="1" applyAlignment="1">
      <alignment horizontal="left" vertical="center"/>
    </xf>
    <xf numFmtId="0" fontId="62" fillId="27" borderId="44" xfId="0" applyFont="1" applyFill="1" applyBorder="1" applyAlignment="1">
      <alignment horizontal="left" vertical="center"/>
    </xf>
    <xf numFmtId="0" fontId="0" fillId="27" borderId="0" xfId="0" applyFont="1" applyFill="1" applyBorder="1"/>
    <xf numFmtId="0" fontId="0" fillId="27" borderId="0" xfId="0" applyFill="1"/>
    <xf numFmtId="0" fontId="18" fillId="0" borderId="41" xfId="0" applyFont="1" applyBorder="1" applyAlignment="1">
      <alignment vertical="center" wrapText="1"/>
    </xf>
    <xf numFmtId="0" fontId="18" fillId="0" borderId="45" xfId="0" applyFont="1" applyBorder="1" applyAlignment="1">
      <alignment vertical="center" wrapText="1"/>
    </xf>
    <xf numFmtId="0" fontId="27" fillId="0" borderId="46" xfId="0" applyFont="1" applyBorder="1" applyAlignment="1">
      <alignment horizontal="center" vertical="center"/>
    </xf>
    <xf numFmtId="0" fontId="6" fillId="0" borderId="8" xfId="2" applyFont="1" applyFill="1" applyBorder="1" applyAlignment="1" applyProtection="1">
      <alignment horizontal="left" vertical="center" wrapText="1"/>
    </xf>
    <xf numFmtId="0" fontId="6" fillId="0" borderId="1" xfId="2" applyFont="1" applyFill="1" applyBorder="1" applyAlignment="1" applyProtection="1">
      <alignment horizontal="left" vertical="center" wrapText="1"/>
    </xf>
    <xf numFmtId="0" fontId="10" fillId="2" borderId="19" xfId="2" applyFont="1" applyFill="1" applyBorder="1" applyAlignment="1" applyProtection="1">
      <alignment horizontal="left" vertical="center" wrapText="1"/>
    </xf>
    <xf numFmtId="0" fontId="46" fillId="13" borderId="13" xfId="0" applyFont="1" applyFill="1" applyBorder="1" applyAlignment="1" applyProtection="1">
      <alignment horizontal="center" vertical="center" wrapText="1"/>
    </xf>
    <xf numFmtId="0" fontId="20" fillId="2" borderId="20" xfId="0" applyFont="1" applyFill="1" applyBorder="1" applyAlignment="1" applyProtection="1">
      <alignment horizontal="center" textRotation="90" wrapText="1"/>
    </xf>
    <xf numFmtId="0" fontId="0" fillId="2" borderId="20" xfId="0" applyFill="1" applyBorder="1" applyAlignment="1" applyProtection="1">
      <alignment horizontal="center" vertical="center"/>
    </xf>
    <xf numFmtId="0" fontId="0" fillId="0" borderId="21" xfId="0" applyBorder="1" applyAlignment="1" applyProtection="1">
      <alignment horizontal="center" vertical="center"/>
    </xf>
    <xf numFmtId="0" fontId="46" fillId="13" borderId="47" xfId="0" applyFont="1" applyFill="1" applyBorder="1" applyAlignment="1" applyProtection="1">
      <alignment horizontal="center" vertical="center" wrapText="1"/>
    </xf>
    <xf numFmtId="0" fontId="46" fillId="13" borderId="48" xfId="0" applyFont="1" applyFill="1" applyBorder="1" applyAlignment="1" applyProtection="1">
      <alignment horizontal="center" vertical="center" wrapText="1"/>
    </xf>
    <xf numFmtId="0" fontId="46" fillId="13" borderId="21" xfId="0" applyFont="1" applyFill="1" applyBorder="1" applyAlignment="1" applyProtection="1">
      <alignment horizontal="center" vertical="center" wrapText="1"/>
    </xf>
    <xf numFmtId="0" fontId="0" fillId="28" borderId="49" xfId="0" applyFill="1" applyBorder="1" applyAlignment="1" applyProtection="1">
      <alignment horizontal="center" vertical="center"/>
    </xf>
    <xf numFmtId="0" fontId="0" fillId="28" borderId="1" xfId="0" applyFill="1" applyBorder="1" applyAlignment="1" applyProtection="1">
      <alignment horizontal="center" vertical="center"/>
    </xf>
    <xf numFmtId="14" fontId="0" fillId="28" borderId="50" xfId="0" applyNumberFormat="1" applyFill="1" applyBorder="1" applyAlignment="1" applyProtection="1">
      <alignment horizontal="center" vertical="center"/>
    </xf>
    <xf numFmtId="0" fontId="0" fillId="28" borderId="51" xfId="0" applyFill="1" applyBorder="1" applyAlignment="1" applyProtection="1">
      <alignment horizontal="center" vertical="center"/>
    </xf>
    <xf numFmtId="0" fontId="0" fillId="28" borderId="52" xfId="0" applyFill="1" applyBorder="1" applyAlignment="1" applyProtection="1">
      <alignment horizontal="center" vertical="center"/>
    </xf>
    <xf numFmtId="14" fontId="0" fillId="28" borderId="53" xfId="0" applyNumberFormat="1" applyFill="1" applyBorder="1" applyAlignment="1" applyProtection="1">
      <alignment horizontal="center" vertical="center"/>
    </xf>
    <xf numFmtId="0" fontId="0" fillId="29" borderId="0" xfId="0" applyFill="1" applyAlignment="1">
      <alignment vertical="center"/>
    </xf>
    <xf numFmtId="0" fontId="0" fillId="0" borderId="18" xfId="0" applyBorder="1" applyAlignment="1">
      <alignment vertical="center" wrapText="1"/>
    </xf>
    <xf numFmtId="0" fontId="51" fillId="19" borderId="0" xfId="0" applyFont="1" applyFill="1" applyAlignment="1" applyProtection="1">
      <alignment horizontal="center" vertical="center"/>
    </xf>
    <xf numFmtId="0" fontId="50" fillId="19" borderId="0" xfId="0" applyFont="1" applyFill="1" applyAlignment="1" applyProtection="1">
      <alignment horizontal="center" vertical="center" wrapText="1"/>
    </xf>
    <xf numFmtId="0" fontId="50" fillId="13" borderId="0" xfId="0" applyFont="1" applyFill="1" applyAlignment="1" applyProtection="1">
      <alignment horizontal="center" vertical="center" wrapText="1"/>
    </xf>
    <xf numFmtId="0" fontId="0" fillId="13" borderId="0" xfId="0" applyFill="1" applyAlignment="1" applyProtection="1">
      <alignment horizontal="center" vertical="center" wrapText="1"/>
    </xf>
    <xf numFmtId="0" fontId="50" fillId="18" borderId="0" xfId="0" applyFont="1" applyFill="1" applyAlignment="1" applyProtection="1">
      <alignment horizontal="center" vertical="center" wrapText="1"/>
    </xf>
    <xf numFmtId="0" fontId="51" fillId="18" borderId="0" xfId="0" applyFont="1" applyFill="1" applyAlignment="1" applyProtection="1">
      <alignment horizontal="center" vertical="center"/>
    </xf>
    <xf numFmtId="0" fontId="51" fillId="17" borderId="0" xfId="0" applyFont="1" applyFill="1" applyAlignment="1" applyProtection="1">
      <alignment horizontal="center" vertical="center"/>
    </xf>
    <xf numFmtId="0" fontId="50" fillId="1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71" fillId="10" borderId="20" xfId="0" applyFont="1" applyFill="1" applyBorder="1" applyAlignment="1" applyProtection="1">
      <alignment horizontal="center" vertical="center"/>
    </xf>
    <xf numFmtId="0" fontId="71" fillId="10" borderId="36" xfId="0" applyFont="1" applyFill="1" applyBorder="1" applyAlignment="1" applyProtection="1">
      <alignment horizontal="center" vertical="center"/>
    </xf>
    <xf numFmtId="0" fontId="71" fillId="10" borderId="21"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0" fillId="17" borderId="0" xfId="0" applyFont="1" applyFill="1" applyAlignment="1" applyProtection="1">
      <alignment horizontal="center" vertical="center" wrapText="1"/>
    </xf>
    <xf numFmtId="0" fontId="20" fillId="10" borderId="20" xfId="0" applyFont="1" applyFill="1" applyBorder="1" applyAlignment="1" applyProtection="1">
      <alignment horizontal="center" vertical="center"/>
    </xf>
    <xf numFmtId="0" fontId="20" fillId="10" borderId="36" xfId="0" applyFont="1" applyFill="1" applyBorder="1" applyAlignment="1" applyProtection="1">
      <alignment horizontal="center" vertical="center"/>
    </xf>
    <xf numFmtId="0" fontId="20" fillId="10" borderId="21" xfId="0" applyFont="1" applyFill="1" applyBorder="1" applyAlignment="1" applyProtection="1">
      <alignment horizontal="center" vertical="center"/>
    </xf>
    <xf numFmtId="0" fontId="72" fillId="29" borderId="54" xfId="0" applyFont="1" applyFill="1" applyBorder="1" applyAlignment="1" applyProtection="1">
      <alignment horizontal="center" vertical="center"/>
    </xf>
    <xf numFmtId="0" fontId="72" fillId="29" borderId="55" xfId="0" applyFont="1" applyFill="1" applyBorder="1" applyAlignment="1" applyProtection="1">
      <alignment horizontal="center" vertical="center"/>
    </xf>
    <xf numFmtId="0" fontId="72" fillId="29" borderId="5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15" borderId="11" xfId="0" applyFill="1" applyBorder="1" applyAlignment="1" applyProtection="1">
      <alignment horizontal="center" vertical="center"/>
    </xf>
    <xf numFmtId="0" fontId="0" fillId="15" borderId="13" xfId="0" applyFill="1" applyBorder="1" applyAlignment="1" applyProtection="1">
      <alignment horizontal="center" vertical="center"/>
    </xf>
    <xf numFmtId="0" fontId="48" fillId="0" borderId="0" xfId="0" applyFont="1" applyAlignment="1" applyProtection="1">
      <alignment horizontal="center" vertical="center" wrapText="1"/>
    </xf>
    <xf numFmtId="0" fontId="25" fillId="18" borderId="0" xfId="2" applyFont="1" applyFill="1" applyAlignment="1" applyProtection="1">
      <alignment horizontal="center" vertical="center" wrapText="1"/>
    </xf>
    <xf numFmtId="0" fontId="6" fillId="15" borderId="15" xfId="2" applyFont="1" applyFill="1" applyBorder="1" applyAlignment="1" applyProtection="1">
      <alignment horizontal="center" vertical="center" wrapText="1"/>
    </xf>
    <xf numFmtId="0" fontId="6" fillId="15" borderId="16" xfId="2" applyFont="1" applyFill="1" applyBorder="1" applyAlignment="1" applyProtection="1">
      <alignment horizontal="center" vertical="center" wrapText="1"/>
    </xf>
    <xf numFmtId="0" fontId="6" fillId="15" borderId="17" xfId="2" applyFont="1" applyFill="1" applyBorder="1" applyAlignment="1" applyProtection="1">
      <alignment horizontal="center" vertical="center" wrapText="1"/>
    </xf>
    <xf numFmtId="0" fontId="6" fillId="15" borderId="34" xfId="2" applyFont="1" applyFill="1" applyBorder="1" applyAlignment="1" applyProtection="1">
      <alignment horizontal="center" vertical="center" wrapText="1"/>
    </xf>
    <xf numFmtId="0" fontId="6" fillId="15" borderId="33" xfId="2" applyFont="1" applyFill="1" applyBorder="1" applyAlignment="1" applyProtection="1">
      <alignment horizontal="center" vertical="center" wrapText="1"/>
    </xf>
    <xf numFmtId="0" fontId="6" fillId="15" borderId="18" xfId="2" applyFont="1" applyFill="1" applyBorder="1" applyAlignment="1" applyProtection="1">
      <alignment horizontal="center" vertical="center" wrapText="1"/>
    </xf>
    <xf numFmtId="0" fontId="8" fillId="3" borderId="3" xfId="2" applyFont="1" applyFill="1" applyBorder="1" applyAlignment="1" applyProtection="1">
      <alignment horizontal="center" vertical="center" textRotation="90" wrapText="1"/>
    </xf>
    <xf numFmtId="0" fontId="6" fillId="2" borderId="3" xfId="2"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3" borderId="4" xfId="2" applyFont="1" applyFill="1" applyBorder="1" applyAlignment="1" applyProtection="1">
      <alignment horizontal="center" vertical="center" textRotation="90" wrapText="1"/>
    </xf>
    <xf numFmtId="0" fontId="8" fillId="3" borderId="1" xfId="2" applyFont="1" applyFill="1" applyBorder="1" applyAlignment="1" applyProtection="1">
      <alignment horizontal="center" vertical="center" textRotation="90" wrapText="1"/>
    </xf>
    <xf numFmtId="0" fontId="52" fillId="0" borderId="0" xfId="0" applyFont="1" applyAlignment="1" applyProtection="1">
      <alignment horizontal="center" vertical="center"/>
    </xf>
    <xf numFmtId="0" fontId="21" fillId="0" borderId="0" xfId="0" applyFont="1" applyAlignment="1" applyProtection="1">
      <alignment horizontal="center" vertical="center"/>
    </xf>
    <xf numFmtId="0" fontId="21" fillId="0" borderId="35" xfId="0" applyFont="1" applyBorder="1" applyAlignment="1" applyProtection="1">
      <alignment horizontal="center" vertical="center"/>
    </xf>
    <xf numFmtId="0" fontId="6" fillId="0" borderId="37" xfId="2" applyFont="1" applyFill="1" applyBorder="1" applyAlignment="1" applyProtection="1">
      <alignment horizontal="left" vertical="center" wrapText="1"/>
    </xf>
    <xf numFmtId="0" fontId="6" fillId="0" borderId="38" xfId="2" applyFont="1" applyFill="1" applyBorder="1" applyAlignment="1" applyProtection="1">
      <alignment horizontal="left" vertical="center" wrapText="1"/>
    </xf>
    <xf numFmtId="0" fontId="6" fillId="2" borderId="40" xfId="2" applyFont="1" applyFill="1" applyBorder="1" applyAlignment="1" applyProtection="1">
      <alignment horizontal="left" vertical="center" wrapText="1"/>
    </xf>
    <xf numFmtId="0" fontId="6" fillId="2" borderId="2" xfId="2" applyFont="1" applyFill="1" applyBorder="1" applyAlignment="1" applyProtection="1">
      <alignment horizontal="left" vertical="center" wrapText="1"/>
    </xf>
    <xf numFmtId="0" fontId="6" fillId="2" borderId="34" xfId="2" applyFont="1" applyFill="1" applyBorder="1" applyAlignment="1" applyProtection="1">
      <alignment horizontal="left" vertical="center" wrapText="1"/>
    </xf>
    <xf numFmtId="0" fontId="59" fillId="0" borderId="0" xfId="0" applyFont="1" applyAlignment="1" applyProtection="1">
      <alignment horizontal="center" vertical="top"/>
    </xf>
    <xf numFmtId="0" fontId="6" fillId="0" borderId="43" xfId="2" applyFont="1" applyFill="1" applyBorder="1" applyAlignment="1" applyProtection="1">
      <alignment horizontal="left" vertical="center" wrapText="1"/>
    </xf>
    <xf numFmtId="0" fontId="9" fillId="2" borderId="20" xfId="2" applyFont="1" applyFill="1" applyBorder="1" applyAlignment="1">
      <alignment horizontal="center" textRotation="90" wrapText="1"/>
    </xf>
    <xf numFmtId="0" fontId="9" fillId="2" borderId="21" xfId="2" applyFont="1" applyFill="1" applyBorder="1" applyAlignment="1">
      <alignment horizontal="center" textRotation="90" wrapText="1"/>
    </xf>
    <xf numFmtId="0" fontId="8" fillId="2" borderId="0" xfId="2" applyFont="1" applyFill="1" applyAlignment="1">
      <alignment horizontal="right" vertical="center"/>
    </xf>
    <xf numFmtId="0" fontId="8" fillId="3" borderId="4"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6" fillId="2" borderId="7" xfId="2" applyFont="1" applyFill="1" applyBorder="1" applyAlignment="1">
      <alignment horizontal="right" vertical="center" wrapText="1"/>
    </xf>
    <xf numFmtId="0" fontId="6" fillId="2" borderId="9" xfId="2" applyFont="1" applyFill="1" applyBorder="1" applyAlignment="1">
      <alignment horizontal="right" vertical="center" wrapText="1"/>
    </xf>
    <xf numFmtId="0" fontId="6" fillId="2" borderId="8" xfId="2" applyFont="1" applyFill="1" applyBorder="1" applyAlignment="1">
      <alignment horizontal="right" vertical="center" wrapText="1"/>
    </xf>
    <xf numFmtId="0" fontId="25" fillId="9" borderId="0" xfId="2" applyFont="1" applyFill="1" applyAlignment="1">
      <alignment horizontal="left" vertical="center" wrapText="1"/>
    </xf>
    <xf numFmtId="0" fontId="4" fillId="0" borderId="0" xfId="0" applyFont="1" applyAlignment="1">
      <alignment horizontal="center" vertical="center" wrapText="1"/>
    </xf>
    <xf numFmtId="0" fontId="8" fillId="2" borderId="3" xfId="2" applyFont="1" applyFill="1" applyBorder="1" applyAlignment="1">
      <alignment horizontal="left" vertical="center" wrapText="1"/>
    </xf>
    <xf numFmtId="0" fontId="8" fillId="3" borderId="4" xfId="2" applyFont="1" applyFill="1" applyBorder="1" applyAlignment="1">
      <alignment horizontal="center" vertical="center" textRotation="90" wrapText="1"/>
    </xf>
    <xf numFmtId="0" fontId="8" fillId="3" borderId="5" xfId="2" applyFont="1" applyFill="1" applyBorder="1" applyAlignment="1">
      <alignment horizontal="center" vertical="center" textRotation="90" wrapText="1"/>
    </xf>
    <xf numFmtId="0" fontId="8" fillId="3" borderId="6" xfId="2" applyFont="1" applyFill="1" applyBorder="1" applyAlignment="1">
      <alignment horizontal="center" vertical="center" textRotation="90" wrapText="1"/>
    </xf>
    <xf numFmtId="0" fontId="8" fillId="2" borderId="11" xfId="2" applyFont="1" applyFill="1" applyBorder="1" applyAlignment="1">
      <alignment horizontal="center" vertical="center" textRotation="90" wrapText="1"/>
    </xf>
    <xf numFmtId="0" fontId="8" fillId="2" borderId="12" xfId="2" applyFont="1" applyFill="1" applyBorder="1" applyAlignment="1">
      <alignment horizontal="center" vertical="center" textRotation="90" wrapText="1"/>
    </xf>
    <xf numFmtId="0" fontId="8" fillId="2" borderId="13" xfId="2" applyFont="1" applyFill="1" applyBorder="1" applyAlignment="1">
      <alignment horizontal="center" vertical="center" textRotation="90" wrapText="1"/>
    </xf>
    <xf numFmtId="0" fontId="8" fillId="4" borderId="11" xfId="2" applyFont="1" applyFill="1" applyBorder="1" applyAlignment="1">
      <alignment horizontal="left" vertical="center" wrapText="1"/>
    </xf>
    <xf numFmtId="0" fontId="8" fillId="4" borderId="12" xfId="2" applyFont="1" applyFill="1" applyBorder="1" applyAlignment="1">
      <alignment horizontal="left" vertical="center" wrapText="1"/>
    </xf>
    <xf numFmtId="0" fontId="8" fillId="4" borderId="13" xfId="2"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2" applyFont="1" applyFill="1" applyBorder="1" applyAlignment="1">
      <alignment horizontal="left" vertical="center" wrapText="1"/>
    </xf>
    <xf numFmtId="0" fontId="33" fillId="9" borderId="0" xfId="0" applyFont="1" applyFill="1" applyAlignment="1">
      <alignment horizontal="center" vertical="center" wrapText="1"/>
    </xf>
    <xf numFmtId="0" fontId="34" fillId="4" borderId="11" xfId="2" applyFont="1" applyFill="1" applyBorder="1" applyAlignment="1">
      <alignment horizontal="center" vertical="center" wrapText="1"/>
    </xf>
    <xf numFmtId="0" fontId="34" fillId="4" borderId="13" xfId="2" applyFont="1" applyFill="1" applyBorder="1" applyAlignment="1">
      <alignment horizontal="center" vertical="center" wrapText="1"/>
    </xf>
    <xf numFmtId="0" fontId="34" fillId="4" borderId="20" xfId="2" applyFont="1" applyFill="1" applyBorder="1" applyAlignment="1">
      <alignment horizontal="center" vertical="center" wrapText="1"/>
    </xf>
    <xf numFmtId="0" fontId="34" fillId="4" borderId="21" xfId="2" applyFont="1" applyFill="1" applyBorder="1" applyAlignment="1">
      <alignment horizontal="center" vertical="center" wrapText="1"/>
    </xf>
    <xf numFmtId="0" fontId="31" fillId="12" borderId="0" xfId="0" applyFont="1" applyFill="1" applyAlignment="1">
      <alignment horizontal="center" vertical="center"/>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58" fillId="0" borderId="28" xfId="0" applyFont="1" applyBorder="1" applyAlignment="1">
      <alignment horizontal="center" vertical="center" textRotation="90" wrapText="1"/>
    </xf>
    <xf numFmtId="0" fontId="58" fillId="0" borderId="24" xfId="0" applyFont="1" applyBorder="1" applyAlignment="1">
      <alignment horizontal="center" vertical="center" textRotation="90" wrapText="1"/>
    </xf>
    <xf numFmtId="0" fontId="58" fillId="0" borderId="25" xfId="0" applyFont="1" applyBorder="1" applyAlignment="1">
      <alignment horizontal="center" vertical="center" textRotation="90" wrapText="1"/>
    </xf>
    <xf numFmtId="0" fontId="18" fillId="0" borderId="28" xfId="0" applyFont="1" applyBorder="1" applyAlignment="1">
      <alignment horizontal="left" vertical="center" wrapText="1"/>
    </xf>
    <xf numFmtId="0" fontId="18" fillId="0" borderId="24" xfId="0" applyFont="1" applyBorder="1" applyAlignment="1">
      <alignment horizontal="left" vertical="center" wrapText="1"/>
    </xf>
    <xf numFmtId="0" fontId="18" fillId="0" borderId="22" xfId="0" applyFont="1" applyBorder="1" applyAlignment="1">
      <alignment vertical="center" wrapText="1"/>
    </xf>
    <xf numFmtId="0" fontId="18" fillId="0" borderId="26" xfId="0" applyFont="1" applyBorder="1" applyAlignment="1">
      <alignment vertical="center" wrapText="1"/>
    </xf>
    <xf numFmtId="0" fontId="29" fillId="11" borderId="15" xfId="0" applyFont="1" applyFill="1" applyBorder="1" applyAlignment="1">
      <alignment horizontal="left" vertical="center" wrapText="1"/>
    </xf>
    <xf numFmtId="0" fontId="29" fillId="11" borderId="16" xfId="0" applyFont="1" applyFill="1" applyBorder="1" applyAlignment="1">
      <alignment horizontal="left" vertical="center" wrapText="1"/>
    </xf>
    <xf numFmtId="0" fontId="32" fillId="0" borderId="0" xfId="0" applyFont="1" applyAlignment="1">
      <alignment horizontal="center" vertical="center" wrapText="1"/>
    </xf>
    <xf numFmtId="0" fontId="28" fillId="0" borderId="17"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8" xfId="0" applyFont="1" applyBorder="1" applyAlignment="1">
      <alignment horizontal="center" vertical="center" wrapText="1"/>
    </xf>
    <xf numFmtId="0" fontId="0" fillId="0" borderId="58" xfId="0" applyBorder="1" applyAlignment="1">
      <alignment horizontal="center" vertical="center" wrapText="1"/>
    </xf>
    <xf numFmtId="0" fontId="30" fillId="12" borderId="0" xfId="0" applyFont="1" applyFill="1" applyAlignment="1">
      <alignment horizontal="center" vertical="top" wrapText="1"/>
    </xf>
    <xf numFmtId="0" fontId="29" fillId="0" borderId="59" xfId="0" applyFont="1" applyBorder="1" applyAlignment="1">
      <alignment horizontal="left" vertical="center" wrapText="1"/>
    </xf>
    <xf numFmtId="0" fontId="29" fillId="0" borderId="60" xfId="0" applyFont="1" applyBorder="1" applyAlignment="1">
      <alignment horizontal="left" vertical="center" wrapText="1"/>
    </xf>
    <xf numFmtId="0" fontId="29" fillId="0" borderId="61" xfId="0" applyFont="1" applyBorder="1" applyAlignment="1">
      <alignment horizontal="left" vertical="center" wrapText="1"/>
    </xf>
    <xf numFmtId="0" fontId="18" fillId="0" borderId="29" xfId="0" applyFont="1" applyBorder="1" applyAlignment="1">
      <alignment horizontal="left" vertical="center" wrapText="1"/>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58" fillId="0" borderId="42" xfId="0" applyFont="1" applyBorder="1" applyAlignment="1">
      <alignment horizontal="center" vertical="center" textRotation="90" wrapText="1"/>
    </xf>
    <xf numFmtId="0" fontId="28" fillId="0" borderId="17" xfId="0" applyFont="1" applyBorder="1" applyAlignment="1">
      <alignment horizontal="left" vertical="center" wrapText="1"/>
    </xf>
    <xf numFmtId="0" fontId="28" fillId="0" borderId="14" xfId="0" applyFont="1" applyBorder="1" applyAlignment="1">
      <alignment horizontal="left" vertical="center" wrapText="1"/>
    </xf>
    <xf numFmtId="0" fontId="28" fillId="0" borderId="18"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41" xfId="0" applyFont="1" applyBorder="1" applyAlignment="1">
      <alignment horizontal="left" vertical="center" wrapText="1"/>
    </xf>
    <xf numFmtId="0" fontId="0" fillId="0" borderId="0" xfId="0" applyFill="1" applyAlignment="1">
      <alignment horizontal="left"/>
    </xf>
    <xf numFmtId="0" fontId="0" fillId="0" borderId="57" xfId="0" applyBorder="1" applyAlignment="1">
      <alignment horizontal="center" vertical="center" wrapText="1"/>
    </xf>
    <xf numFmtId="0" fontId="10" fillId="2" borderId="20" xfId="0" applyFont="1" applyFill="1" applyBorder="1" applyAlignment="1">
      <alignment horizontal="center" textRotation="90" wrapText="1"/>
    </xf>
    <xf numFmtId="0" fontId="10" fillId="2" borderId="21" xfId="0" applyFont="1" applyFill="1" applyBorder="1" applyAlignment="1">
      <alignment horizontal="center" textRotation="90" wrapText="1"/>
    </xf>
    <xf numFmtId="0" fontId="10" fillId="27" borderId="20" xfId="0" applyFont="1" applyFill="1" applyBorder="1" applyAlignment="1">
      <alignment horizontal="center" textRotation="90" wrapText="1"/>
    </xf>
    <xf numFmtId="0" fontId="10" fillId="27" borderId="21" xfId="0" applyFont="1" applyFill="1" applyBorder="1" applyAlignment="1">
      <alignment horizontal="center" textRotation="90" wrapText="1"/>
    </xf>
    <xf numFmtId="0" fontId="15" fillId="0" borderId="2" xfId="0" applyFont="1" applyBorder="1" applyAlignment="1">
      <alignment horizontal="center" vertical="center" textRotation="90" wrapText="1"/>
    </xf>
    <xf numFmtId="0" fontId="15" fillId="0" borderId="0" xfId="0" applyFont="1" applyAlignment="1">
      <alignment horizontal="center" vertical="center" textRotation="90" wrapText="1"/>
    </xf>
  </cellXfs>
  <cellStyles count="6">
    <cellStyle name="colonne grisée" xfId="5" xr:uid="{00000000-0005-0000-0000-000000000000}"/>
    <cellStyle name="Excel Built-in Normal" xfId="2" xr:uid="{00000000-0005-0000-0000-000001000000}"/>
    <cellStyle name="Excel Built-in Normal 1" xfId="3" xr:uid="{00000000-0005-0000-0000-000002000000}"/>
    <cellStyle name="Excel_BuiltIn_Titre" xfId="4" xr:uid="{00000000-0005-0000-0000-000003000000}"/>
    <cellStyle name="Normal" xfId="0" builtinId="0"/>
    <cellStyle name="Pourcentage" xfId="1" builtinId="5"/>
  </cellStyles>
  <dxfs count="17">
    <dxf>
      <fill>
        <patternFill patternType="solid">
          <fgColor indexed="27"/>
          <bgColor indexed="26"/>
        </patternFill>
      </fill>
    </dxf>
    <dxf>
      <fill>
        <patternFill patternType="solid">
          <fgColor indexed="27"/>
          <bgColor indexed="26"/>
        </patternFill>
      </fill>
    </dxf>
    <dxf>
      <font>
        <b/>
        <i val="0"/>
      </font>
      <fill>
        <patternFill>
          <bgColor theme="5" tint="0.39994506668294322"/>
        </patternFill>
      </fill>
    </dxf>
    <dxf>
      <fill>
        <patternFill patternType="solid">
          <fgColor indexed="27"/>
          <bgColor indexed="26"/>
        </patternFill>
      </fill>
    </dxf>
    <dxf>
      <font>
        <b/>
        <i val="0"/>
      </font>
      <fill>
        <patternFill>
          <bgColor theme="5" tint="0.39994506668294322"/>
        </patternFill>
      </fill>
    </dxf>
    <dxf>
      <fill>
        <patternFill patternType="solid">
          <fgColor indexed="27"/>
          <bgColor indexed="26"/>
        </patternFill>
      </fill>
    </dxf>
    <dxf>
      <font>
        <b/>
        <i val="0"/>
      </font>
      <fill>
        <patternFill>
          <bgColor theme="5" tint="0.39994506668294322"/>
        </patternFill>
      </fill>
    </dxf>
    <dxf>
      <fill>
        <patternFill patternType="solid">
          <fgColor indexed="27"/>
          <bgColor indexed="26"/>
        </patternFill>
      </fill>
    </dxf>
    <dxf>
      <fill>
        <patternFill patternType="solid">
          <fgColor indexed="27"/>
          <bgColor indexed="26"/>
        </patternFill>
      </fill>
    </dxf>
    <dxf>
      <font>
        <b/>
        <i val="0"/>
      </font>
      <fill>
        <patternFill>
          <bgColor theme="5" tint="0.39994506668294322"/>
        </patternFill>
      </fill>
    </dxf>
    <dxf>
      <fill>
        <patternFill patternType="solid">
          <fgColor indexed="27"/>
          <bgColor indexed="26"/>
        </patternFill>
      </fill>
    </dxf>
    <dxf>
      <fill>
        <patternFill patternType="solid">
          <fgColor indexed="27"/>
          <bgColor indexed="26"/>
        </patternFill>
      </fill>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fill>
        <patternFill>
          <bgColor theme="8" tint="0.79998168889431442"/>
        </patternFill>
      </fill>
    </dxf>
    <dxf>
      <fill>
        <patternFill patternType="solid">
          <fgColor indexed="27"/>
          <bgColor indexed="26"/>
        </patternFill>
      </fill>
    </dxf>
  </dxfs>
  <tableStyles count="0" defaultTableStyle="TableStyleMedium2" defaultPivotStyle="PivotStyleLight16"/>
  <colors>
    <mruColors>
      <color rgb="FFFFFF99"/>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a:t>Résultats de la classe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'Synthèse classe'!$D$6:$D$26</c:f>
              <c:strCache>
                <c:ptCount val="21"/>
                <c:pt idx="0">
                  <c:v>1.1 Communication</c:v>
                </c:pt>
                <c:pt idx="1">
                  <c:v>1.2 Prononciation</c:v>
                </c:pt>
                <c:pt idx="2">
                  <c:v>1.3 Syntaxe</c:v>
                </c:pt>
                <c:pt idx="3">
                  <c:v>2.1 Compréhension de consignes</c:v>
                </c:pt>
                <c:pt idx="4">
                  <c:v>2.2 Compréhension explicite (identification des personnages)</c:v>
                </c:pt>
                <c:pt idx="5">
                  <c:v>2.3 Compréhension implicite (liens entre les informations)</c:v>
                </c:pt>
                <c:pt idx="6">
                  <c:v>2.4  Interprétation</c:v>
                </c:pt>
                <c:pt idx="7">
                  <c:v>3.1 Comptage syllabique</c:v>
                </c:pt>
                <c:pt idx="8">
                  <c:v>3.2 Rimes</c:v>
                </c:pt>
                <c:pt idx="9">
                  <c:v>3.3 Suppression syllabique</c:v>
                </c:pt>
                <c:pt idx="10">
                  <c:v>4.1 Connaitre les concepts de l’écrit</c:v>
                </c:pt>
                <c:pt idx="11">
                  <c:v>4.2 Reconnaitre les lettres de l’alphabet</c:v>
                </c:pt>
                <c:pt idx="12">
                  <c:v>4.3 Essais d’écriture</c:v>
                </c:pt>
                <c:pt idx="13">
                  <c:v>4.4 Ecriture du mot "lune"</c:v>
                </c:pt>
                <c:pt idx="14">
                  <c:v>4.5 Tenue du crayon</c:v>
                </c:pt>
                <c:pt idx="15">
                  <c:v>5.1 Dénombrer une quantité</c:v>
                </c:pt>
                <c:pt idx="16">
                  <c:v>5.2 .1 Comparer des quantités 1</c:v>
                </c:pt>
                <c:pt idx="17">
                  <c:v>5.2 .2 Comparer des quantités 2</c:v>
                </c:pt>
                <c:pt idx="18">
                  <c:v>5.3 Exprimer la position d'un objetsur un rang</c:v>
                </c:pt>
                <c:pt idx="19">
                  <c:v>5.4 Réaliser une collection</c:v>
                </c:pt>
                <c:pt idx="20">
                  <c:v>5.5 Résoudre un problème : décomposer le nombre 5</c:v>
                </c:pt>
              </c:strCache>
            </c:strRef>
          </c:cat>
          <c:val>
            <c:numRef>
              <c:f>'Synthèse classe'!$E$6:$E$26</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0-FC29-4AC7-B16D-561AB500F7C7}"/>
            </c:ext>
          </c:extLst>
        </c:ser>
        <c:dLbls>
          <c:showLegendKey val="0"/>
          <c:showVal val="0"/>
          <c:showCatName val="0"/>
          <c:showSerName val="0"/>
          <c:showPercent val="0"/>
          <c:showBubbleSize val="0"/>
        </c:dLbls>
        <c:marker val="1"/>
        <c:smooth val="0"/>
        <c:axId val="81589375"/>
        <c:axId val="80040623"/>
      </c:lineChart>
      <c:catAx>
        <c:axId val="815893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80040623"/>
        <c:crosses val="autoZero"/>
        <c:auto val="1"/>
        <c:lblAlgn val="ctr"/>
        <c:lblOffset val="100"/>
        <c:noMultiLvlLbl val="0"/>
      </c:catAx>
      <c:valAx>
        <c:axId val="80040623"/>
        <c:scaling>
          <c:orientation val="minMax"/>
          <c:max val="1"/>
        </c:scaling>
        <c:delete val="0"/>
        <c:axPos val="l"/>
        <c:numFmt formatCode="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58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fr-FR">
                <a:solidFill>
                  <a:schemeClr val="accent6"/>
                </a:solidFill>
              </a:rPr>
              <a:t>Résultats école </a:t>
            </a:r>
          </a:p>
        </c:rich>
      </c:tx>
      <c:layout>
        <c:manualLayout>
          <c:xMode val="edge"/>
          <c:yMode val="edge"/>
          <c:x val="0.39187537457166466"/>
          <c:y val="6.9474888377675167E-3"/>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fr-FR"/>
        </a:p>
      </c:txPr>
    </c:title>
    <c:autoTitleDeleted val="0"/>
    <c:plotArea>
      <c:layout>
        <c:manualLayout>
          <c:layoutTarget val="inner"/>
          <c:xMode val="edge"/>
          <c:yMode val="edge"/>
          <c:x val="3.9439517246918666E-2"/>
          <c:y val="9.8081661163322342E-2"/>
          <c:w val="0.998508853390353"/>
          <c:h val="0.44529506392346119"/>
        </c:manualLayout>
      </c:layout>
      <c:barChart>
        <c:barDir val="col"/>
        <c:grouping val="clustered"/>
        <c:varyColors val="0"/>
        <c:ser>
          <c:idx val="0"/>
          <c:order val="0"/>
          <c:tx>
            <c:strRef>
              <c:f>'Saisie des résultats'!$DD$6</c:f>
              <c:strCache>
                <c:ptCount val="1"/>
                <c:pt idx="0">
                  <c:v>Pourcentage de réussite</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'Saisie des résultats'!$E$8:$E$31</c:f>
              <c:strCache>
                <c:ptCount val="24"/>
                <c:pt idx="0">
                  <c:v>1.1 Communication</c:v>
                </c:pt>
                <c:pt idx="1">
                  <c:v>1.2 Prononciation</c:v>
                </c:pt>
                <c:pt idx="2">
                  <c:v>1.3 Syntaxe</c:v>
                </c:pt>
                <c:pt idx="3">
                  <c:v>2.1 Compréhension de consignes</c:v>
                </c:pt>
                <c:pt idx="4">
                  <c:v>2.2 Compréhension explicite (identif. personnages)</c:v>
                </c:pt>
                <c:pt idx="5">
                  <c:v>2.3 Compréhension implicite (liens entre les informations)</c:v>
                </c:pt>
                <c:pt idx="6">
                  <c:v>2.4 Interprétation</c:v>
                </c:pt>
                <c:pt idx="7">
                  <c:v>3.1 Comptage syllabique</c:v>
                </c:pt>
                <c:pt idx="8">
                  <c:v>3.2 Rimes</c:v>
                </c:pt>
                <c:pt idx="9">
                  <c:v>3.3 Suppression syllabique</c:v>
                </c:pt>
                <c:pt idx="10">
                  <c:v>4.1 Connaître les concepts de l’écrit</c:v>
                </c:pt>
                <c:pt idx="11">
                  <c:v>4.2 Reconnaître les lettres de l’alphabet</c:v>
                </c:pt>
                <c:pt idx="12">
                  <c:v>4.3 Essais d’écriture</c:v>
                </c:pt>
                <c:pt idx="13">
                  <c:v>4.4 Écriture du mot "lune"</c:v>
                </c:pt>
                <c:pt idx="14">
                  <c:v>4.5 Tenue du crayon</c:v>
                </c:pt>
                <c:pt idx="15">
                  <c:v>5.1.1 Dénombrer une collection</c:v>
                </c:pt>
                <c:pt idx="16">
                  <c:v>5.1.2 Dénombrer une collection</c:v>
                </c:pt>
                <c:pt idx="17">
                  <c:v>5.1.3 Dénombrer une collection</c:v>
                </c:pt>
                <c:pt idx="18">
                  <c:v>5.1.4 Dénombrer une collection</c:v>
                </c:pt>
                <c:pt idx="19">
                  <c:v>5.2.1 Comparer des quantités</c:v>
                </c:pt>
                <c:pt idx="20">
                  <c:v>5.2.2 Comparer des quantités</c:v>
                </c:pt>
                <c:pt idx="21">
                  <c:v>5.3 Exprimer la position d'un objet sur un rang</c:v>
                </c:pt>
                <c:pt idx="22">
                  <c:v>5.4 Réaliser une collection</c:v>
                </c:pt>
                <c:pt idx="23">
                  <c:v>5.5 Résoudre des problèmes : calcul sur les compléments</c:v>
                </c:pt>
              </c:strCache>
            </c:strRef>
          </c:cat>
          <c:val>
            <c:numRef>
              <c:f>'Saisie des résultats'!$DD$8:$DD$31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20E-4678-9B3B-D17FBE05A33B}"/>
            </c:ext>
          </c:extLst>
        </c:ser>
        <c:ser>
          <c:idx val="1"/>
          <c:order val="1"/>
          <c:tx>
            <c:strRef>
              <c:f>'Saisie des résultats'!$DE$6</c:f>
              <c:strCache>
                <c:ptCount val="1"/>
                <c:pt idx="0">
                  <c:v>moyenne code 2</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'Saisie des résultats'!$DE$8:$DE$31</c:f>
            </c:numRef>
          </c:val>
          <c:extLst>
            <c:ext xmlns:c16="http://schemas.microsoft.com/office/drawing/2014/chart" uri="{C3380CC4-5D6E-409C-BE32-E72D297353CC}">
              <c16:uniqueId val="{00000001-720E-4678-9B3B-D17FBE05A33B}"/>
            </c:ext>
          </c:extLst>
        </c:ser>
        <c:dLbls>
          <c:dLblPos val="outEnd"/>
          <c:showLegendKey val="0"/>
          <c:showVal val="1"/>
          <c:showCatName val="0"/>
          <c:showSerName val="0"/>
          <c:showPercent val="0"/>
          <c:showBubbleSize val="0"/>
        </c:dLbls>
        <c:gapWidth val="164"/>
        <c:overlap val="-22"/>
        <c:axId val="114921856"/>
        <c:axId val="114923392"/>
      </c:barChart>
      <c:catAx>
        <c:axId val="114921856"/>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923392"/>
        <c:crosses val="autoZero"/>
        <c:auto val="1"/>
        <c:lblAlgn val="ctr"/>
        <c:lblOffset val="100"/>
        <c:noMultiLvlLbl val="0"/>
      </c:catAx>
      <c:valAx>
        <c:axId val="114923392"/>
        <c:scaling>
          <c:orientation val="minMax"/>
          <c:max val="1"/>
          <c:min val="0"/>
        </c:scaling>
        <c:delete val="0"/>
        <c:axPos val="l"/>
        <c:majorGridlines>
          <c:spPr>
            <a:ln>
              <a:solidFill>
                <a:schemeClr val="tx1">
                  <a:lumMod val="15000"/>
                  <a:lumOff val="85000"/>
                </a:schemeClr>
              </a:solidFill>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921856"/>
        <c:crosses val="autoZero"/>
        <c:crossBetween val="between"/>
        <c:majorUnit val="0.2"/>
      </c:valAx>
      <c:spPr>
        <a:noFill/>
        <a:ln>
          <a:noFill/>
        </a:ln>
        <a:effectLst/>
      </c:spPr>
    </c:plotArea>
    <c:legend>
      <c:legendPos val="t"/>
      <c:layout>
        <c:manualLayout>
          <c:xMode val="edge"/>
          <c:yMode val="edge"/>
          <c:x val="0"/>
          <c:y val="0.94650094740705659"/>
          <c:w val="0.99839406473495962"/>
          <c:h val="3.49140393654107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63499</xdr:colOff>
      <xdr:row>3</xdr:row>
      <xdr:rowOff>33336</xdr:rowOff>
    </xdr:from>
    <xdr:to>
      <xdr:col>11</xdr:col>
      <xdr:colOff>1889124</xdr:colOff>
      <xdr:row>25</xdr:row>
      <xdr:rowOff>507999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37</xdr:row>
      <xdr:rowOff>190499</xdr:rowOff>
    </xdr:to>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mailto:0783694S@ac-versailles.f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Z108"/>
  <sheetViews>
    <sheetView showGridLines="0" tabSelected="1" topLeftCell="B1" zoomScale="90" zoomScaleNormal="90" workbookViewId="0">
      <pane ySplit="6" topLeftCell="A7" activePane="bottomLeft" state="frozen"/>
      <selection pane="bottomLeft" activeCell="C2" sqref="C2:E2"/>
    </sheetView>
  </sheetViews>
  <sheetFormatPr baseColWidth="10" defaultColWidth="11.42578125" defaultRowHeight="15"/>
  <cols>
    <col min="1" max="1" width="7.42578125" style="120" hidden="1" customWidth="1"/>
    <col min="2" max="4" width="24.28515625" style="120" customWidth="1"/>
    <col min="5" max="10" width="12.140625" style="120" customWidth="1"/>
    <col min="11" max="11" width="0.7109375" style="119" customWidth="1"/>
    <col min="12" max="12" width="5.140625" style="120" customWidth="1"/>
    <col min="13" max="13" width="11.42578125" style="120"/>
    <col min="14" max="14" width="22.85546875" style="120" customWidth="1"/>
    <col min="15" max="15" width="11.42578125" style="119"/>
    <col min="16" max="16" width="14.85546875" style="120" hidden="1" customWidth="1"/>
    <col min="17" max="17" width="23.42578125" style="120" hidden="1" customWidth="1"/>
    <col min="18" max="18" width="11.7109375" style="119" hidden="1" customWidth="1"/>
    <col min="19" max="25" width="11.42578125" style="119"/>
    <col min="26" max="26" width="13" style="119" customWidth="1"/>
    <col min="27" max="27" width="9.5703125" style="119" customWidth="1"/>
    <col min="28" max="16384" width="11.42578125" style="119"/>
  </cols>
  <sheetData>
    <row r="1" spans="1:26" ht="52.5" customHeight="1">
      <c r="A1" s="227" t="s">
        <v>58</v>
      </c>
      <c r="B1" s="227"/>
      <c r="C1" s="227"/>
      <c r="D1" s="227"/>
      <c r="E1" s="227"/>
      <c r="F1" s="227"/>
      <c r="G1" s="227"/>
      <c r="H1" s="227"/>
      <c r="I1" s="227"/>
      <c r="J1" s="227"/>
      <c r="K1" s="227"/>
      <c r="L1" s="227"/>
      <c r="M1" s="227"/>
      <c r="N1" s="227"/>
    </row>
    <row r="2" spans="1:26" ht="18" customHeight="1">
      <c r="A2" s="121"/>
      <c r="B2" s="122" t="s">
        <v>141</v>
      </c>
      <c r="C2" s="233"/>
      <c r="D2" s="234"/>
      <c r="E2" s="235"/>
      <c r="F2" s="121"/>
      <c r="G2" s="121"/>
      <c r="H2" s="121"/>
      <c r="I2" s="121"/>
      <c r="J2" s="121"/>
      <c r="K2" s="121"/>
      <c r="L2" s="123" t="s">
        <v>1</v>
      </c>
      <c r="M2" s="226" t="s">
        <v>4798</v>
      </c>
      <c r="N2" s="226"/>
      <c r="O2" s="226"/>
      <c r="Z2" s="119" t="e">
        <f>INDEX(écoles!A2:V933,MATCH(C2,écoles!A2:A933,0),11)</f>
        <v>#N/A</v>
      </c>
    </row>
    <row r="3" spans="1:26" ht="18" customHeight="1">
      <c r="A3" s="122" t="s">
        <v>94</v>
      </c>
      <c r="B3" s="122" t="s">
        <v>94</v>
      </c>
      <c r="C3" s="228" t="str">
        <f>IFERROR(INDEX(écoles!A2:V933,MATCH(C2,écoles!A2:A933,0),6),"UAI non reconnu")</f>
        <v>UAI non reconnu</v>
      </c>
      <c r="D3" s="229"/>
      <c r="E3" s="230"/>
      <c r="F3" s="124"/>
      <c r="G3" s="125"/>
      <c r="H3" s="125"/>
      <c r="I3" s="125"/>
      <c r="J3" s="125"/>
      <c r="K3" s="126"/>
      <c r="L3" s="123"/>
      <c r="M3" s="226"/>
      <c r="N3" s="226"/>
      <c r="O3" s="226"/>
      <c r="P3" s="127" t="s">
        <v>85</v>
      </c>
      <c r="S3" s="128"/>
      <c r="Z3" s="119" t="e">
        <f>INDEX(écoles!A2:V933,MATCH(C2,écoles!A2:A933,0),9)</f>
        <v>#N/A</v>
      </c>
    </row>
    <row r="4" spans="1:26" ht="15" customHeight="1" thickBot="1">
      <c r="A4" s="122"/>
      <c r="B4" s="122"/>
      <c r="C4" s="129"/>
      <c r="D4" s="129"/>
      <c r="E4" s="129"/>
      <c r="F4" s="122"/>
      <c r="G4" s="130"/>
      <c r="H4" s="130"/>
      <c r="I4" s="130"/>
      <c r="J4" s="130"/>
      <c r="K4" s="126"/>
      <c r="L4" s="131"/>
      <c r="M4" s="131"/>
      <c r="N4" s="131"/>
      <c r="P4" s="132"/>
      <c r="Z4" s="119" t="e">
        <f>INDEX(écoles!A2:V933,MATCH(C2,écoles!A2:A933,0),21)</f>
        <v>#N/A</v>
      </c>
    </row>
    <row r="5" spans="1:26" ht="15" customHeight="1">
      <c r="B5" s="236" t="s">
        <v>4803</v>
      </c>
      <c r="C5" s="237"/>
      <c r="D5" s="237"/>
      <c r="E5" s="238"/>
      <c r="F5" s="239"/>
      <c r="G5" s="239"/>
      <c r="H5" s="239"/>
      <c r="I5" s="239"/>
      <c r="J5" s="239"/>
    </row>
    <row r="6" spans="1:26" ht="72" customHeight="1">
      <c r="A6" s="205" t="s">
        <v>0</v>
      </c>
      <c r="B6" s="208" t="s">
        <v>111</v>
      </c>
      <c r="C6" s="204" t="s">
        <v>69</v>
      </c>
      <c r="D6" s="204" t="s">
        <v>108</v>
      </c>
      <c r="E6" s="209" t="s">
        <v>87</v>
      </c>
      <c r="F6" s="210" t="s">
        <v>119</v>
      </c>
      <c r="G6" s="133" t="s">
        <v>4797</v>
      </c>
      <c r="H6" s="134" t="s">
        <v>122</v>
      </c>
      <c r="I6" s="134" t="s">
        <v>4761</v>
      </c>
      <c r="J6" s="135" t="s">
        <v>123</v>
      </c>
      <c r="L6" s="136" t="s">
        <v>1</v>
      </c>
      <c r="M6" s="221" t="s">
        <v>4799</v>
      </c>
      <c r="N6" s="222"/>
      <c r="O6" s="222"/>
      <c r="Z6" s="119" t="e">
        <f>INDEX(écoles!A2:V933,MATCH(C2,écoles!A2:A933,0),13)</f>
        <v>#N/A</v>
      </c>
    </row>
    <row r="7" spans="1:26" ht="15" customHeight="1">
      <c r="A7" s="206" t="str">
        <f>IF(COUNTA(B7:C7)=0,"",références!C2)</f>
        <v/>
      </c>
      <c r="B7" s="211"/>
      <c r="C7" s="212"/>
      <c r="D7" s="212"/>
      <c r="E7" s="213"/>
      <c r="F7" s="207"/>
      <c r="G7" s="118" t="str">
        <f>IF(F7="","",$Z$8)</f>
        <v/>
      </c>
      <c r="H7" s="118"/>
      <c r="I7" s="118"/>
      <c r="J7" s="118"/>
      <c r="K7" s="138"/>
      <c r="L7" s="139"/>
      <c r="M7" s="139"/>
      <c r="N7" s="139"/>
      <c r="O7" s="139"/>
      <c r="P7" s="140" t="s">
        <v>77</v>
      </c>
      <c r="Q7" s="137">
        <f>IF(COUNTA(A6:A60)=0,"",MAX(A6:A60))</f>
        <v>0</v>
      </c>
      <c r="R7" s="119" t="str">
        <f>C7&amp;" "&amp;D7</f>
        <v xml:space="preserve"> </v>
      </c>
      <c r="T7" s="141"/>
      <c r="Z7" s="119" t="e">
        <f>INDEX(écoles!A2:V933,MATCH(C2,écoles!A2:A933,0),14)</f>
        <v>#N/A</v>
      </c>
    </row>
    <row r="8" spans="1:26" ht="15" customHeight="1">
      <c r="A8" s="206" t="str">
        <f>IF(COUNTA(B8:C8)=0,"",références!C3)</f>
        <v/>
      </c>
      <c r="B8" s="211"/>
      <c r="C8" s="212"/>
      <c r="D8" s="212"/>
      <c r="E8" s="213"/>
      <c r="F8" s="207"/>
      <c r="G8" s="118" t="str">
        <f t="shared" ref="G8:G71" si="0">IF(F8="","",$Z$8)</f>
        <v/>
      </c>
      <c r="H8" s="118"/>
      <c r="I8" s="118"/>
      <c r="J8" s="118"/>
      <c r="K8" s="231"/>
      <c r="L8" s="224" t="s">
        <v>1</v>
      </c>
      <c r="M8" s="223" t="s">
        <v>4802</v>
      </c>
      <c r="N8" s="223"/>
      <c r="O8" s="223"/>
      <c r="P8" s="142" t="s">
        <v>80</v>
      </c>
      <c r="Q8" s="118" t="str">
        <f>(IF(COUNTA($B$7:$C$60)=0,"",COUNTIF(H$7:H$60,références!E2)))</f>
        <v/>
      </c>
      <c r="R8" s="119" t="str">
        <f t="shared" ref="R8:R71" si="1">C8&amp;" "&amp;D8</f>
        <v xml:space="preserve"> </v>
      </c>
      <c r="Z8" s="119" t="e">
        <f>IF(Z6="REP","REP",IF(Z7="REP+","REP+","Hors EP"))</f>
        <v>#N/A</v>
      </c>
    </row>
    <row r="9" spans="1:26" ht="15" customHeight="1">
      <c r="A9" s="206" t="str">
        <f>IF(COUNTA(B9:C9)=0,"",références!C4)</f>
        <v/>
      </c>
      <c r="B9" s="211"/>
      <c r="C9" s="212"/>
      <c r="D9" s="212"/>
      <c r="E9" s="213"/>
      <c r="F9" s="207"/>
      <c r="G9" s="118" t="str">
        <f t="shared" si="0"/>
        <v/>
      </c>
      <c r="H9" s="118"/>
      <c r="I9" s="118"/>
      <c r="J9" s="118"/>
      <c r="K9" s="231"/>
      <c r="L9" s="224"/>
      <c r="M9" s="223"/>
      <c r="N9" s="223"/>
      <c r="O9" s="223"/>
      <c r="P9" s="142" t="s">
        <v>81</v>
      </c>
      <c r="Q9" s="118" t="str">
        <f>IF(COUNTA($B$7:$C$60)=0,"",COUNTIF(H$7:H$60,références!E3))</f>
        <v/>
      </c>
      <c r="R9" s="119" t="str">
        <f t="shared" si="1"/>
        <v xml:space="preserve"> </v>
      </c>
    </row>
    <row r="10" spans="1:26" ht="15" customHeight="1">
      <c r="A10" s="206" t="str">
        <f>IF(COUNTA(B10:C10)=0,"",références!C5)</f>
        <v/>
      </c>
      <c r="B10" s="211"/>
      <c r="C10" s="212"/>
      <c r="D10" s="212"/>
      <c r="E10" s="213"/>
      <c r="F10" s="207"/>
      <c r="G10" s="118" t="str">
        <f t="shared" si="0"/>
        <v/>
      </c>
      <c r="H10" s="118"/>
      <c r="I10" s="118"/>
      <c r="J10" s="118"/>
      <c r="K10" s="231"/>
      <c r="L10" s="224"/>
      <c r="M10" s="223"/>
      <c r="N10" s="223"/>
      <c r="O10" s="223"/>
      <c r="P10" s="142" t="s">
        <v>78</v>
      </c>
      <c r="Q10" s="118" t="e">
        <f>Q8+Q9</f>
        <v>#VALUE!</v>
      </c>
      <c r="R10" s="119" t="str">
        <f t="shared" si="1"/>
        <v xml:space="preserve"> </v>
      </c>
    </row>
    <row r="11" spans="1:26" ht="15" customHeight="1">
      <c r="A11" s="206" t="str">
        <f>IF(COUNTA(B11:C11)=0,"",références!C6)</f>
        <v/>
      </c>
      <c r="B11" s="211"/>
      <c r="C11" s="212"/>
      <c r="D11" s="212"/>
      <c r="E11" s="213"/>
      <c r="F11" s="207"/>
      <c r="G11" s="118" t="str">
        <f t="shared" si="0"/>
        <v/>
      </c>
      <c r="H11" s="118"/>
      <c r="I11" s="118"/>
      <c r="J11" s="118"/>
      <c r="K11" s="231"/>
      <c r="L11" s="143"/>
      <c r="M11" s="144"/>
      <c r="N11" s="144"/>
      <c r="O11" s="144"/>
      <c r="P11" s="140" t="s">
        <v>79</v>
      </c>
      <c r="Q11" s="118" t="str">
        <f>IF(COUNTA($B$7:$C$60)=0,"",COUNTIF(J$7:J$60,références!F3))</f>
        <v/>
      </c>
      <c r="R11" s="119" t="str">
        <f t="shared" si="1"/>
        <v xml:space="preserve"> </v>
      </c>
    </row>
    <row r="12" spans="1:26" ht="15" customHeight="1">
      <c r="A12" s="206" t="str">
        <f>IF(COUNTA(B12:C12)=0,"",références!C7)</f>
        <v/>
      </c>
      <c r="B12" s="211"/>
      <c r="C12" s="212"/>
      <c r="D12" s="212"/>
      <c r="E12" s="213"/>
      <c r="F12" s="207"/>
      <c r="G12" s="118" t="str">
        <f t="shared" si="0"/>
        <v/>
      </c>
      <c r="H12" s="118"/>
      <c r="I12" s="118"/>
      <c r="J12" s="118"/>
      <c r="K12" s="231"/>
      <c r="L12" s="225" t="s">
        <v>1</v>
      </c>
      <c r="M12" s="232" t="s">
        <v>4800</v>
      </c>
      <c r="N12" s="232"/>
      <c r="O12" s="232"/>
      <c r="P12" s="140" t="s">
        <v>82</v>
      </c>
      <c r="Q12" s="118" t="e">
        <f>Q7-Q11</f>
        <v>#VALUE!</v>
      </c>
      <c r="R12" s="119" t="str">
        <f t="shared" si="1"/>
        <v xml:space="preserve"> </v>
      </c>
    </row>
    <row r="13" spans="1:26" ht="15" customHeight="1">
      <c r="A13" s="206" t="str">
        <f>IF(COUNTA(B13:C13)=0,"",références!C8)</f>
        <v/>
      </c>
      <c r="B13" s="211"/>
      <c r="C13" s="212"/>
      <c r="D13" s="212"/>
      <c r="E13" s="213"/>
      <c r="F13" s="207"/>
      <c r="G13" s="118" t="str">
        <f t="shared" si="0"/>
        <v/>
      </c>
      <c r="H13" s="118"/>
      <c r="I13" s="118"/>
      <c r="J13" s="118"/>
      <c r="K13" s="231"/>
      <c r="L13" s="225"/>
      <c r="M13" s="232"/>
      <c r="N13" s="232"/>
      <c r="O13" s="232"/>
      <c r="R13" s="119" t="str">
        <f t="shared" si="1"/>
        <v xml:space="preserve"> </v>
      </c>
    </row>
    <row r="14" spans="1:26" ht="15" customHeight="1">
      <c r="A14" s="206" t="str">
        <f>IF(COUNTA(B14:C14)=0,"",références!C9)</f>
        <v/>
      </c>
      <c r="B14" s="211"/>
      <c r="C14" s="212"/>
      <c r="D14" s="212"/>
      <c r="E14" s="213"/>
      <c r="F14" s="207"/>
      <c r="G14" s="118" t="str">
        <f t="shared" si="0"/>
        <v/>
      </c>
      <c r="H14" s="118"/>
      <c r="I14" s="118"/>
      <c r="J14" s="118"/>
      <c r="K14" s="231"/>
      <c r="L14" s="225"/>
      <c r="M14" s="232"/>
      <c r="N14" s="232"/>
      <c r="O14" s="232"/>
      <c r="R14" s="119" t="str">
        <f t="shared" si="1"/>
        <v xml:space="preserve"> </v>
      </c>
    </row>
    <row r="15" spans="1:26" ht="15" customHeight="1">
      <c r="A15" s="206" t="str">
        <f>IF(COUNTA(B15:C15)=0,"",références!C10)</f>
        <v/>
      </c>
      <c r="B15" s="211"/>
      <c r="C15" s="212"/>
      <c r="D15" s="212"/>
      <c r="E15" s="213"/>
      <c r="F15" s="207"/>
      <c r="G15" s="118" t="str">
        <f t="shared" si="0"/>
        <v/>
      </c>
      <c r="H15" s="118"/>
      <c r="I15" s="118"/>
      <c r="J15" s="118"/>
      <c r="K15" s="231"/>
      <c r="L15" s="145"/>
      <c r="M15" s="139"/>
      <c r="N15" s="139"/>
      <c r="O15" s="139"/>
      <c r="R15" s="119" t="str">
        <f t="shared" si="1"/>
        <v xml:space="preserve"> </v>
      </c>
    </row>
    <row r="16" spans="1:26" ht="15" customHeight="1">
      <c r="A16" s="206" t="str">
        <f>IF(COUNTA(B16:C16)=0,"",références!C11)</f>
        <v/>
      </c>
      <c r="B16" s="211"/>
      <c r="C16" s="212"/>
      <c r="D16" s="212"/>
      <c r="E16" s="213"/>
      <c r="F16" s="207"/>
      <c r="G16" s="118" t="str">
        <f t="shared" si="0"/>
        <v/>
      </c>
      <c r="H16" s="118"/>
      <c r="I16" s="118"/>
      <c r="J16" s="118"/>
      <c r="L16" s="219" t="s">
        <v>1</v>
      </c>
      <c r="M16" s="220" t="s">
        <v>4801</v>
      </c>
      <c r="N16" s="220"/>
      <c r="O16" s="220"/>
      <c r="R16" s="119" t="str">
        <f t="shared" si="1"/>
        <v xml:space="preserve"> </v>
      </c>
    </row>
    <row r="17" spans="1:18" ht="15" customHeight="1">
      <c r="A17" s="206" t="str">
        <f>IF(COUNTA(B17:C17)=0,"",références!C12)</f>
        <v/>
      </c>
      <c r="B17" s="211"/>
      <c r="C17" s="212"/>
      <c r="D17" s="212"/>
      <c r="E17" s="213"/>
      <c r="F17" s="207"/>
      <c r="G17" s="118" t="str">
        <f t="shared" si="0"/>
        <v/>
      </c>
      <c r="H17" s="118"/>
      <c r="I17" s="118"/>
      <c r="J17" s="118"/>
      <c r="L17" s="219"/>
      <c r="M17" s="220"/>
      <c r="N17" s="220"/>
      <c r="O17" s="220"/>
      <c r="R17" s="119" t="str">
        <f t="shared" si="1"/>
        <v xml:space="preserve"> </v>
      </c>
    </row>
    <row r="18" spans="1:18" ht="15" customHeight="1">
      <c r="A18" s="206" t="str">
        <f>IF(COUNTA(B18:C18)=0,"",références!C13)</f>
        <v/>
      </c>
      <c r="B18" s="211"/>
      <c r="C18" s="212"/>
      <c r="D18" s="212"/>
      <c r="E18" s="213"/>
      <c r="F18" s="207"/>
      <c r="G18" s="118" t="str">
        <f t="shared" si="0"/>
        <v/>
      </c>
      <c r="H18" s="118"/>
      <c r="I18" s="118"/>
      <c r="J18" s="118"/>
      <c r="L18" s="219"/>
      <c r="M18" s="220"/>
      <c r="N18" s="220"/>
      <c r="O18" s="220"/>
      <c r="R18" s="119" t="str">
        <f t="shared" si="1"/>
        <v xml:space="preserve"> </v>
      </c>
    </row>
    <row r="19" spans="1:18" ht="15" customHeight="1">
      <c r="A19" s="206" t="str">
        <f>IF(COUNTA(B19:C19)=0,"",références!C14)</f>
        <v/>
      </c>
      <c r="B19" s="211"/>
      <c r="C19" s="212"/>
      <c r="D19" s="212"/>
      <c r="E19" s="213"/>
      <c r="F19" s="207"/>
      <c r="G19" s="118" t="str">
        <f t="shared" si="0"/>
        <v/>
      </c>
      <c r="H19" s="118"/>
      <c r="I19" s="118"/>
      <c r="J19" s="118"/>
      <c r="L19" s="143"/>
      <c r="M19" s="144"/>
      <c r="N19" s="144"/>
      <c r="O19" s="144"/>
      <c r="R19" s="119" t="str">
        <f t="shared" si="1"/>
        <v xml:space="preserve"> </v>
      </c>
    </row>
    <row r="20" spans="1:18" ht="15" customHeight="1">
      <c r="A20" s="206" t="str">
        <f>IF(COUNTA(B20:C20)=0,"",références!C15)</f>
        <v/>
      </c>
      <c r="B20" s="211"/>
      <c r="C20" s="212"/>
      <c r="D20" s="212"/>
      <c r="E20" s="213"/>
      <c r="F20" s="207"/>
      <c r="G20" s="118" t="str">
        <f t="shared" si="0"/>
        <v/>
      </c>
      <c r="H20" s="118"/>
      <c r="I20" s="118"/>
      <c r="J20" s="118"/>
      <c r="L20" s="146"/>
      <c r="M20" s="139"/>
      <c r="N20" s="139"/>
      <c r="O20" s="139"/>
      <c r="R20" s="119" t="str">
        <f t="shared" si="1"/>
        <v xml:space="preserve"> </v>
      </c>
    </row>
    <row r="21" spans="1:18" ht="15" customHeight="1">
      <c r="A21" s="206" t="str">
        <f>IF(COUNTA(B21:C21)=0,"",références!C16)</f>
        <v/>
      </c>
      <c r="B21" s="211"/>
      <c r="C21" s="212"/>
      <c r="D21" s="212"/>
      <c r="E21" s="213"/>
      <c r="F21" s="207"/>
      <c r="G21" s="118" t="str">
        <f t="shared" si="0"/>
        <v/>
      </c>
      <c r="H21" s="118"/>
      <c r="I21" s="118"/>
      <c r="J21" s="118"/>
      <c r="L21" s="146"/>
      <c r="M21" s="139"/>
      <c r="N21" s="139"/>
      <c r="O21" s="139"/>
      <c r="R21" s="119" t="str">
        <f t="shared" si="1"/>
        <v xml:space="preserve"> </v>
      </c>
    </row>
    <row r="22" spans="1:18" ht="15" customHeight="1">
      <c r="A22" s="206" t="str">
        <f>IF(COUNTA(B22:C22)=0,"",références!C17)</f>
        <v/>
      </c>
      <c r="B22" s="211"/>
      <c r="C22" s="212"/>
      <c r="D22" s="212"/>
      <c r="E22" s="213"/>
      <c r="F22" s="207"/>
      <c r="G22" s="118" t="str">
        <f t="shared" si="0"/>
        <v/>
      </c>
      <c r="H22" s="118"/>
      <c r="I22" s="118"/>
      <c r="J22" s="118"/>
      <c r="L22" s="146"/>
      <c r="M22" s="139"/>
      <c r="N22" s="139"/>
      <c r="O22" s="139"/>
      <c r="R22" s="119" t="str">
        <f t="shared" si="1"/>
        <v xml:space="preserve"> </v>
      </c>
    </row>
    <row r="23" spans="1:18" ht="15" customHeight="1">
      <c r="A23" s="206" t="str">
        <f>IF(COUNTA(B23:C23)=0,"",références!C18)</f>
        <v/>
      </c>
      <c r="B23" s="211"/>
      <c r="C23" s="212"/>
      <c r="D23" s="212"/>
      <c r="E23" s="213"/>
      <c r="F23" s="207"/>
      <c r="G23" s="118" t="str">
        <f t="shared" si="0"/>
        <v/>
      </c>
      <c r="H23" s="118"/>
      <c r="I23" s="118"/>
      <c r="J23" s="118"/>
      <c r="L23" s="146"/>
      <c r="M23" s="147"/>
      <c r="N23" s="139"/>
      <c r="O23" s="139"/>
      <c r="R23" s="119" t="str">
        <f t="shared" si="1"/>
        <v xml:space="preserve"> </v>
      </c>
    </row>
    <row r="24" spans="1:18">
      <c r="A24" s="206" t="str">
        <f>IF(COUNTA(B24:C24)=0,"",références!C19)</f>
        <v/>
      </c>
      <c r="B24" s="211"/>
      <c r="C24" s="212"/>
      <c r="D24" s="212"/>
      <c r="E24" s="213"/>
      <c r="F24" s="207"/>
      <c r="G24" s="118" t="str">
        <f t="shared" si="0"/>
        <v/>
      </c>
      <c r="H24" s="118"/>
      <c r="I24" s="118"/>
      <c r="J24" s="118"/>
      <c r="M24" s="139"/>
      <c r="N24" s="139"/>
      <c r="O24" s="139"/>
      <c r="R24" s="119" t="str">
        <f t="shared" si="1"/>
        <v xml:space="preserve"> </v>
      </c>
    </row>
    <row r="25" spans="1:18">
      <c r="A25" s="206" t="str">
        <f>IF(COUNTA(B25:C25)=0,"",références!C20)</f>
        <v/>
      </c>
      <c r="B25" s="211"/>
      <c r="C25" s="212"/>
      <c r="D25" s="212"/>
      <c r="E25" s="213"/>
      <c r="F25" s="207"/>
      <c r="G25" s="118" t="str">
        <f t="shared" si="0"/>
        <v/>
      </c>
      <c r="H25" s="118"/>
      <c r="I25" s="118"/>
      <c r="J25" s="118"/>
      <c r="M25" s="139"/>
      <c r="N25" s="139"/>
      <c r="O25" s="139"/>
      <c r="R25" s="119" t="str">
        <f t="shared" si="1"/>
        <v xml:space="preserve"> </v>
      </c>
    </row>
    <row r="26" spans="1:18">
      <c r="A26" s="206" t="str">
        <f>IF(COUNTA(B26:C26)=0,"",références!C21)</f>
        <v/>
      </c>
      <c r="B26" s="211"/>
      <c r="C26" s="212"/>
      <c r="D26" s="212"/>
      <c r="E26" s="213"/>
      <c r="F26" s="207"/>
      <c r="G26" s="118" t="str">
        <f t="shared" si="0"/>
        <v/>
      </c>
      <c r="H26" s="118"/>
      <c r="I26" s="118"/>
      <c r="J26" s="118"/>
      <c r="M26" s="139"/>
      <c r="N26" s="139"/>
      <c r="O26" s="139"/>
      <c r="R26" s="119" t="str">
        <f t="shared" si="1"/>
        <v xml:space="preserve"> </v>
      </c>
    </row>
    <row r="27" spans="1:18">
      <c r="A27" s="206" t="str">
        <f>IF(COUNTA(B27:C27)=0,"",références!C22)</f>
        <v/>
      </c>
      <c r="B27" s="211"/>
      <c r="C27" s="212"/>
      <c r="D27" s="212"/>
      <c r="E27" s="213"/>
      <c r="F27" s="207"/>
      <c r="G27" s="118" t="str">
        <f t="shared" si="0"/>
        <v/>
      </c>
      <c r="H27" s="118"/>
      <c r="I27" s="118"/>
      <c r="J27" s="118"/>
      <c r="M27" s="139"/>
      <c r="N27" s="139"/>
      <c r="O27" s="139"/>
      <c r="R27" s="119" t="str">
        <f t="shared" si="1"/>
        <v xml:space="preserve"> </v>
      </c>
    </row>
    <row r="28" spans="1:18">
      <c r="A28" s="206" t="str">
        <f>IF(COUNTA(B28:C28)=0,"",références!C23)</f>
        <v/>
      </c>
      <c r="B28" s="211"/>
      <c r="C28" s="212"/>
      <c r="D28" s="212"/>
      <c r="E28" s="213"/>
      <c r="F28" s="207"/>
      <c r="G28" s="118" t="str">
        <f t="shared" si="0"/>
        <v/>
      </c>
      <c r="H28" s="118"/>
      <c r="I28" s="118"/>
      <c r="J28" s="118"/>
      <c r="M28" s="139"/>
      <c r="N28" s="139"/>
      <c r="O28" s="139"/>
      <c r="R28" s="119" t="str">
        <f t="shared" si="1"/>
        <v xml:space="preserve"> </v>
      </c>
    </row>
    <row r="29" spans="1:18">
      <c r="A29" s="206" t="str">
        <f>IF(COUNTA(B29:C29)=0,"",références!C24)</f>
        <v/>
      </c>
      <c r="B29" s="211"/>
      <c r="C29" s="212"/>
      <c r="D29" s="212"/>
      <c r="E29" s="213"/>
      <c r="F29" s="207"/>
      <c r="G29" s="118" t="str">
        <f t="shared" si="0"/>
        <v/>
      </c>
      <c r="H29" s="118"/>
      <c r="I29" s="118"/>
      <c r="J29" s="118"/>
      <c r="M29" s="139"/>
      <c r="N29" s="139"/>
      <c r="O29" s="139"/>
      <c r="R29" s="119" t="str">
        <f t="shared" si="1"/>
        <v xml:space="preserve"> </v>
      </c>
    </row>
    <row r="30" spans="1:18">
      <c r="A30" s="206" t="str">
        <f>IF(COUNTA(B30:C30)=0,"",références!C25)</f>
        <v/>
      </c>
      <c r="B30" s="211"/>
      <c r="C30" s="212"/>
      <c r="D30" s="212"/>
      <c r="E30" s="213"/>
      <c r="F30" s="207"/>
      <c r="G30" s="118" t="str">
        <f t="shared" si="0"/>
        <v/>
      </c>
      <c r="H30" s="118"/>
      <c r="I30" s="118"/>
      <c r="J30" s="118"/>
      <c r="M30" s="139"/>
      <c r="N30" s="139"/>
      <c r="O30" s="139"/>
      <c r="R30" s="119" t="str">
        <f t="shared" si="1"/>
        <v xml:space="preserve"> </v>
      </c>
    </row>
    <row r="31" spans="1:18">
      <c r="A31" s="206" t="str">
        <f>IF(COUNTA(B31:C31)=0,"",références!C26)</f>
        <v/>
      </c>
      <c r="B31" s="211"/>
      <c r="C31" s="212"/>
      <c r="D31" s="212"/>
      <c r="E31" s="213"/>
      <c r="F31" s="207"/>
      <c r="G31" s="118" t="str">
        <f t="shared" si="0"/>
        <v/>
      </c>
      <c r="H31" s="118"/>
      <c r="I31" s="118"/>
      <c r="J31" s="118"/>
      <c r="M31" s="139"/>
      <c r="N31" s="139"/>
      <c r="O31" s="139"/>
      <c r="R31" s="119" t="str">
        <f t="shared" si="1"/>
        <v xml:space="preserve"> </v>
      </c>
    </row>
    <row r="32" spans="1:18">
      <c r="A32" s="206" t="str">
        <f>IF(COUNTA(B32:C32)=0,"",références!C27)</f>
        <v/>
      </c>
      <c r="B32" s="211"/>
      <c r="C32" s="212"/>
      <c r="D32" s="212"/>
      <c r="E32" s="213"/>
      <c r="F32" s="207"/>
      <c r="G32" s="118" t="str">
        <f t="shared" si="0"/>
        <v/>
      </c>
      <c r="H32" s="118"/>
      <c r="I32" s="118"/>
      <c r="J32" s="118"/>
      <c r="R32" s="119" t="str">
        <f t="shared" si="1"/>
        <v xml:space="preserve"> </v>
      </c>
    </row>
    <row r="33" spans="1:18">
      <c r="A33" s="206" t="str">
        <f>IF(COUNTA(B33:C33)=0,"",références!C28)</f>
        <v/>
      </c>
      <c r="B33" s="211"/>
      <c r="C33" s="212"/>
      <c r="D33" s="212"/>
      <c r="E33" s="213"/>
      <c r="F33" s="207"/>
      <c r="G33" s="118" t="str">
        <f t="shared" si="0"/>
        <v/>
      </c>
      <c r="H33" s="118"/>
      <c r="I33" s="118"/>
      <c r="J33" s="118"/>
      <c r="R33" s="119" t="str">
        <f t="shared" si="1"/>
        <v xml:space="preserve"> </v>
      </c>
    </row>
    <row r="34" spans="1:18">
      <c r="A34" s="206" t="str">
        <f>IF(COUNTA(B34:C34)=0,"",références!C29)</f>
        <v/>
      </c>
      <c r="B34" s="211"/>
      <c r="C34" s="212"/>
      <c r="D34" s="212"/>
      <c r="E34" s="213"/>
      <c r="F34" s="207"/>
      <c r="G34" s="118" t="str">
        <f t="shared" si="0"/>
        <v/>
      </c>
      <c r="H34" s="118"/>
      <c r="I34" s="118"/>
      <c r="J34" s="118"/>
      <c r="R34" s="119" t="str">
        <f t="shared" si="1"/>
        <v xml:space="preserve"> </v>
      </c>
    </row>
    <row r="35" spans="1:18">
      <c r="A35" s="206" t="str">
        <f>IF(COUNTA(B35:C35)=0,"",références!C30)</f>
        <v/>
      </c>
      <c r="B35" s="211"/>
      <c r="C35" s="212"/>
      <c r="D35" s="212"/>
      <c r="E35" s="213"/>
      <c r="F35" s="207"/>
      <c r="G35" s="118" t="str">
        <f t="shared" si="0"/>
        <v/>
      </c>
      <c r="H35" s="118"/>
      <c r="I35" s="118"/>
      <c r="J35" s="118"/>
      <c r="R35" s="119" t="str">
        <f t="shared" si="1"/>
        <v xml:space="preserve"> </v>
      </c>
    </row>
    <row r="36" spans="1:18">
      <c r="A36" s="206" t="str">
        <f>IF(COUNTA(B36:C36)=0,"",références!C31)</f>
        <v/>
      </c>
      <c r="B36" s="211"/>
      <c r="C36" s="212"/>
      <c r="D36" s="212"/>
      <c r="E36" s="213"/>
      <c r="F36" s="207"/>
      <c r="G36" s="118" t="str">
        <f t="shared" si="0"/>
        <v/>
      </c>
      <c r="H36" s="118"/>
      <c r="I36" s="118"/>
      <c r="J36" s="118"/>
      <c r="R36" s="119" t="str">
        <f t="shared" si="1"/>
        <v xml:space="preserve"> </v>
      </c>
    </row>
    <row r="37" spans="1:18">
      <c r="A37" s="206" t="str">
        <f>IF(COUNTA(B37:C37)=0,"",références!C32)</f>
        <v/>
      </c>
      <c r="B37" s="211"/>
      <c r="C37" s="212"/>
      <c r="D37" s="212"/>
      <c r="E37" s="213"/>
      <c r="F37" s="207"/>
      <c r="G37" s="118" t="str">
        <f t="shared" si="0"/>
        <v/>
      </c>
      <c r="H37" s="118"/>
      <c r="I37" s="118"/>
      <c r="J37" s="118"/>
      <c r="R37" s="119" t="str">
        <f t="shared" si="1"/>
        <v xml:space="preserve"> </v>
      </c>
    </row>
    <row r="38" spans="1:18">
      <c r="A38" s="206" t="str">
        <f>IF(COUNTA(B38:C38)=0,"",références!C33)</f>
        <v/>
      </c>
      <c r="B38" s="211"/>
      <c r="C38" s="212"/>
      <c r="D38" s="212"/>
      <c r="E38" s="213"/>
      <c r="F38" s="207"/>
      <c r="G38" s="118" t="str">
        <f t="shared" si="0"/>
        <v/>
      </c>
      <c r="H38" s="118"/>
      <c r="I38" s="118"/>
      <c r="J38" s="118"/>
      <c r="R38" s="119" t="str">
        <f t="shared" si="1"/>
        <v xml:space="preserve"> </v>
      </c>
    </row>
    <row r="39" spans="1:18">
      <c r="A39" s="206" t="str">
        <f>IF(COUNTA(B39:C39)=0,"",références!C34)</f>
        <v/>
      </c>
      <c r="B39" s="211"/>
      <c r="C39" s="212"/>
      <c r="D39" s="212"/>
      <c r="E39" s="213"/>
      <c r="F39" s="207"/>
      <c r="G39" s="118" t="str">
        <f t="shared" si="0"/>
        <v/>
      </c>
      <c r="H39" s="118"/>
      <c r="I39" s="118"/>
      <c r="J39" s="118"/>
      <c r="R39" s="119" t="str">
        <f t="shared" si="1"/>
        <v xml:space="preserve"> </v>
      </c>
    </row>
    <row r="40" spans="1:18">
      <c r="A40" s="206" t="str">
        <f>IF(COUNTA(B40:C40)=0,"",références!C35)</f>
        <v/>
      </c>
      <c r="B40" s="211"/>
      <c r="C40" s="212"/>
      <c r="D40" s="212"/>
      <c r="E40" s="213"/>
      <c r="F40" s="207"/>
      <c r="G40" s="118" t="str">
        <f t="shared" si="0"/>
        <v/>
      </c>
      <c r="H40" s="118"/>
      <c r="I40" s="118"/>
      <c r="J40" s="118"/>
      <c r="R40" s="119" t="str">
        <f t="shared" si="1"/>
        <v xml:space="preserve"> </v>
      </c>
    </row>
    <row r="41" spans="1:18">
      <c r="A41" s="206" t="str">
        <f>IF(COUNTA(B41:C41)=0,"",références!C36)</f>
        <v/>
      </c>
      <c r="B41" s="211"/>
      <c r="C41" s="212"/>
      <c r="D41" s="212"/>
      <c r="E41" s="213"/>
      <c r="F41" s="207"/>
      <c r="G41" s="118" t="str">
        <f t="shared" si="0"/>
        <v/>
      </c>
      <c r="H41" s="118"/>
      <c r="I41" s="118"/>
      <c r="J41" s="118"/>
      <c r="R41" s="119" t="str">
        <f t="shared" si="1"/>
        <v xml:space="preserve"> </v>
      </c>
    </row>
    <row r="42" spans="1:18">
      <c r="A42" s="206" t="str">
        <f>IF(COUNTA(B42:C42)=0,"",références!C37)</f>
        <v/>
      </c>
      <c r="B42" s="211"/>
      <c r="C42" s="212"/>
      <c r="D42" s="212"/>
      <c r="E42" s="213"/>
      <c r="F42" s="207"/>
      <c r="G42" s="118" t="str">
        <f t="shared" si="0"/>
        <v/>
      </c>
      <c r="H42" s="118"/>
      <c r="I42" s="118"/>
      <c r="J42" s="118"/>
      <c r="R42" s="119" t="str">
        <f t="shared" si="1"/>
        <v xml:space="preserve"> </v>
      </c>
    </row>
    <row r="43" spans="1:18">
      <c r="A43" s="206" t="str">
        <f>IF(COUNTA(B43:C43)=0,"",références!C38)</f>
        <v/>
      </c>
      <c r="B43" s="211"/>
      <c r="C43" s="212"/>
      <c r="D43" s="212"/>
      <c r="E43" s="213"/>
      <c r="F43" s="207"/>
      <c r="G43" s="118" t="str">
        <f t="shared" si="0"/>
        <v/>
      </c>
      <c r="H43" s="118"/>
      <c r="I43" s="118"/>
      <c r="J43" s="118"/>
      <c r="R43" s="119" t="str">
        <f t="shared" si="1"/>
        <v xml:space="preserve"> </v>
      </c>
    </row>
    <row r="44" spans="1:18">
      <c r="A44" s="206" t="str">
        <f>IF(COUNTA(B44:C44)=0,"",références!C39)</f>
        <v/>
      </c>
      <c r="B44" s="211"/>
      <c r="C44" s="212"/>
      <c r="D44" s="212"/>
      <c r="E44" s="213"/>
      <c r="F44" s="207"/>
      <c r="G44" s="118" t="str">
        <f t="shared" si="0"/>
        <v/>
      </c>
      <c r="H44" s="118"/>
      <c r="I44" s="118"/>
      <c r="J44" s="118"/>
      <c r="R44" s="119" t="str">
        <f t="shared" si="1"/>
        <v xml:space="preserve"> </v>
      </c>
    </row>
    <row r="45" spans="1:18">
      <c r="A45" s="206" t="str">
        <f>IF(COUNTA(B45:C45)=0,"",références!C40)</f>
        <v/>
      </c>
      <c r="B45" s="211"/>
      <c r="C45" s="212"/>
      <c r="D45" s="212"/>
      <c r="E45" s="213"/>
      <c r="F45" s="207"/>
      <c r="G45" s="118" t="str">
        <f t="shared" si="0"/>
        <v/>
      </c>
      <c r="H45" s="118"/>
      <c r="I45" s="118"/>
      <c r="J45" s="118"/>
      <c r="R45" s="119" t="str">
        <f t="shared" si="1"/>
        <v xml:space="preserve"> </v>
      </c>
    </row>
    <row r="46" spans="1:18">
      <c r="A46" s="206" t="str">
        <f>IF(COUNTA(B46:C46)=0,"",références!C41)</f>
        <v/>
      </c>
      <c r="B46" s="211"/>
      <c r="C46" s="212"/>
      <c r="D46" s="212"/>
      <c r="E46" s="213"/>
      <c r="F46" s="207"/>
      <c r="G46" s="118" t="str">
        <f t="shared" si="0"/>
        <v/>
      </c>
      <c r="H46" s="118"/>
      <c r="I46" s="118"/>
      <c r="J46" s="118"/>
      <c r="R46" s="119" t="str">
        <f t="shared" si="1"/>
        <v xml:space="preserve"> </v>
      </c>
    </row>
    <row r="47" spans="1:18">
      <c r="A47" s="206" t="str">
        <f>IF(COUNTA(B47:C47)=0,"",références!C42)</f>
        <v/>
      </c>
      <c r="B47" s="211"/>
      <c r="C47" s="212"/>
      <c r="D47" s="212"/>
      <c r="E47" s="213"/>
      <c r="F47" s="207"/>
      <c r="G47" s="118" t="str">
        <f t="shared" si="0"/>
        <v/>
      </c>
      <c r="H47" s="118"/>
      <c r="I47" s="118"/>
      <c r="J47" s="118"/>
      <c r="R47" s="119" t="str">
        <f t="shared" si="1"/>
        <v xml:space="preserve"> </v>
      </c>
    </row>
    <row r="48" spans="1:18">
      <c r="A48" s="206" t="str">
        <f>IF(COUNTA(B48:C48)=0,"",références!C43)</f>
        <v/>
      </c>
      <c r="B48" s="211"/>
      <c r="C48" s="212"/>
      <c r="D48" s="212"/>
      <c r="E48" s="213"/>
      <c r="F48" s="207"/>
      <c r="G48" s="118" t="str">
        <f t="shared" si="0"/>
        <v/>
      </c>
      <c r="H48" s="118"/>
      <c r="I48" s="118"/>
      <c r="J48" s="118"/>
      <c r="R48" s="119" t="str">
        <f t="shared" si="1"/>
        <v xml:space="preserve"> </v>
      </c>
    </row>
    <row r="49" spans="1:18">
      <c r="A49" s="206" t="str">
        <f>IF(COUNTA(B49:C49)=0,"",références!C44)</f>
        <v/>
      </c>
      <c r="B49" s="211"/>
      <c r="C49" s="212"/>
      <c r="D49" s="212"/>
      <c r="E49" s="213"/>
      <c r="F49" s="207"/>
      <c r="G49" s="118" t="str">
        <f t="shared" si="0"/>
        <v/>
      </c>
      <c r="H49" s="118"/>
      <c r="I49" s="118"/>
      <c r="J49" s="118"/>
      <c r="R49" s="119" t="str">
        <f t="shared" si="1"/>
        <v xml:space="preserve"> </v>
      </c>
    </row>
    <row r="50" spans="1:18">
      <c r="A50" s="206" t="str">
        <f>IF(COUNTA(B50:C50)=0,"",références!C45)</f>
        <v/>
      </c>
      <c r="B50" s="211"/>
      <c r="C50" s="212"/>
      <c r="D50" s="212"/>
      <c r="E50" s="213"/>
      <c r="F50" s="207"/>
      <c r="G50" s="118" t="str">
        <f t="shared" si="0"/>
        <v/>
      </c>
      <c r="H50" s="118"/>
      <c r="I50" s="118"/>
      <c r="J50" s="118"/>
      <c r="R50" s="119" t="str">
        <f t="shared" si="1"/>
        <v xml:space="preserve"> </v>
      </c>
    </row>
    <row r="51" spans="1:18">
      <c r="A51" s="206" t="str">
        <f>IF(COUNTA(B51:C51)=0,"",références!C46)</f>
        <v/>
      </c>
      <c r="B51" s="211"/>
      <c r="C51" s="212"/>
      <c r="D51" s="212"/>
      <c r="E51" s="213"/>
      <c r="F51" s="207"/>
      <c r="G51" s="118" t="str">
        <f t="shared" si="0"/>
        <v/>
      </c>
      <c r="H51" s="118"/>
      <c r="I51" s="118"/>
      <c r="J51" s="118"/>
      <c r="R51" s="119" t="str">
        <f t="shared" si="1"/>
        <v xml:space="preserve"> </v>
      </c>
    </row>
    <row r="52" spans="1:18">
      <c r="A52" s="206" t="str">
        <f>IF(COUNTA(B52:C52)=0,"",références!C47)</f>
        <v/>
      </c>
      <c r="B52" s="211"/>
      <c r="C52" s="212"/>
      <c r="D52" s="212"/>
      <c r="E52" s="213"/>
      <c r="F52" s="207"/>
      <c r="G52" s="118" t="str">
        <f t="shared" si="0"/>
        <v/>
      </c>
      <c r="H52" s="118"/>
      <c r="I52" s="118"/>
      <c r="J52" s="118"/>
      <c r="R52" s="119" t="str">
        <f t="shared" si="1"/>
        <v xml:space="preserve"> </v>
      </c>
    </row>
    <row r="53" spans="1:18">
      <c r="A53" s="206" t="str">
        <f>IF(COUNTA(B53:C53)=0,"",références!C48)</f>
        <v/>
      </c>
      <c r="B53" s="211"/>
      <c r="C53" s="212"/>
      <c r="D53" s="212"/>
      <c r="E53" s="213"/>
      <c r="F53" s="207"/>
      <c r="G53" s="118" t="str">
        <f t="shared" si="0"/>
        <v/>
      </c>
      <c r="H53" s="118"/>
      <c r="I53" s="118"/>
      <c r="J53" s="118"/>
      <c r="R53" s="119" t="str">
        <f t="shared" si="1"/>
        <v xml:space="preserve"> </v>
      </c>
    </row>
    <row r="54" spans="1:18">
      <c r="A54" s="206" t="str">
        <f>IF(COUNTA(B54:C54)=0,"",références!C49)</f>
        <v/>
      </c>
      <c r="B54" s="211"/>
      <c r="C54" s="212"/>
      <c r="D54" s="212"/>
      <c r="E54" s="213"/>
      <c r="F54" s="207"/>
      <c r="G54" s="118" t="str">
        <f t="shared" si="0"/>
        <v/>
      </c>
      <c r="H54" s="118"/>
      <c r="I54" s="118"/>
      <c r="J54" s="118"/>
      <c r="R54" s="119" t="str">
        <f t="shared" si="1"/>
        <v xml:space="preserve"> </v>
      </c>
    </row>
    <row r="55" spans="1:18">
      <c r="A55" s="206" t="str">
        <f>IF(COUNTA(B55:C55)=0,"",références!C50)</f>
        <v/>
      </c>
      <c r="B55" s="211"/>
      <c r="C55" s="212"/>
      <c r="D55" s="212"/>
      <c r="E55" s="213"/>
      <c r="F55" s="207"/>
      <c r="G55" s="118" t="str">
        <f t="shared" si="0"/>
        <v/>
      </c>
      <c r="H55" s="118"/>
      <c r="I55" s="118"/>
      <c r="J55" s="118"/>
      <c r="R55" s="119" t="str">
        <f t="shared" si="1"/>
        <v xml:space="preserve"> </v>
      </c>
    </row>
    <row r="56" spans="1:18">
      <c r="A56" s="206" t="str">
        <f>IF(COUNTA(B56:C56)=0,"",références!C51)</f>
        <v/>
      </c>
      <c r="B56" s="211"/>
      <c r="C56" s="212"/>
      <c r="D56" s="212"/>
      <c r="E56" s="213"/>
      <c r="F56" s="207"/>
      <c r="G56" s="118" t="str">
        <f t="shared" si="0"/>
        <v/>
      </c>
      <c r="H56" s="118"/>
      <c r="I56" s="118"/>
      <c r="J56" s="118"/>
      <c r="R56" s="119" t="str">
        <f t="shared" si="1"/>
        <v xml:space="preserve"> </v>
      </c>
    </row>
    <row r="57" spans="1:18">
      <c r="A57" s="206" t="str">
        <f>IF(COUNTA(B57:C57)=0,"",références!C52)</f>
        <v/>
      </c>
      <c r="B57" s="211"/>
      <c r="C57" s="212"/>
      <c r="D57" s="212"/>
      <c r="E57" s="213"/>
      <c r="F57" s="207"/>
      <c r="G57" s="118" t="str">
        <f t="shared" si="0"/>
        <v/>
      </c>
      <c r="H57" s="118"/>
      <c r="I57" s="118"/>
      <c r="J57" s="118"/>
      <c r="R57" s="119" t="str">
        <f t="shared" si="1"/>
        <v xml:space="preserve"> </v>
      </c>
    </row>
    <row r="58" spans="1:18">
      <c r="A58" s="206" t="str">
        <f>IF(COUNTA(B58:C58)=0,"",références!C53)</f>
        <v/>
      </c>
      <c r="B58" s="211"/>
      <c r="C58" s="212"/>
      <c r="D58" s="212"/>
      <c r="E58" s="213"/>
      <c r="F58" s="207"/>
      <c r="G58" s="118" t="str">
        <f t="shared" si="0"/>
        <v/>
      </c>
      <c r="H58" s="118"/>
      <c r="I58" s="118"/>
      <c r="J58" s="118"/>
      <c r="R58" s="119" t="str">
        <f t="shared" si="1"/>
        <v xml:space="preserve"> </v>
      </c>
    </row>
    <row r="59" spans="1:18">
      <c r="A59" s="206" t="str">
        <f>IF(COUNTA(B59:C59)=0,"",références!C54)</f>
        <v/>
      </c>
      <c r="B59" s="211"/>
      <c r="C59" s="212"/>
      <c r="D59" s="212"/>
      <c r="E59" s="213"/>
      <c r="F59" s="207"/>
      <c r="G59" s="118" t="str">
        <f t="shared" si="0"/>
        <v/>
      </c>
      <c r="H59" s="118"/>
      <c r="I59" s="118"/>
      <c r="J59" s="118"/>
      <c r="R59" s="119" t="str">
        <f t="shared" si="1"/>
        <v xml:space="preserve"> </v>
      </c>
    </row>
    <row r="60" spans="1:18">
      <c r="A60" s="206" t="str">
        <f>IF(COUNTA(B60:C60)=0,"",références!C55)</f>
        <v/>
      </c>
      <c r="B60" s="211"/>
      <c r="C60" s="212"/>
      <c r="D60" s="212"/>
      <c r="E60" s="213"/>
      <c r="F60" s="207"/>
      <c r="G60" s="118" t="str">
        <f t="shared" si="0"/>
        <v/>
      </c>
      <c r="H60" s="118"/>
      <c r="I60" s="118"/>
      <c r="J60" s="118"/>
      <c r="R60" s="119" t="str">
        <f t="shared" si="1"/>
        <v xml:space="preserve"> </v>
      </c>
    </row>
    <row r="61" spans="1:18">
      <c r="A61" s="206" t="str">
        <f>IF(COUNTA(B61:C61)=0,"",références!C56)</f>
        <v/>
      </c>
      <c r="B61" s="211"/>
      <c r="C61" s="212"/>
      <c r="D61" s="212"/>
      <c r="E61" s="213"/>
      <c r="F61" s="207"/>
      <c r="G61" s="118" t="str">
        <f t="shared" si="0"/>
        <v/>
      </c>
      <c r="H61" s="118"/>
      <c r="I61" s="118"/>
      <c r="J61" s="118"/>
      <c r="R61" s="119" t="str">
        <f t="shared" si="1"/>
        <v xml:space="preserve"> </v>
      </c>
    </row>
    <row r="62" spans="1:18">
      <c r="A62" s="206" t="str">
        <f>IF(COUNTA(B62:C62)=0,"",références!C57)</f>
        <v/>
      </c>
      <c r="B62" s="211"/>
      <c r="C62" s="212"/>
      <c r="D62" s="212"/>
      <c r="E62" s="213"/>
      <c r="F62" s="207"/>
      <c r="G62" s="118" t="str">
        <f t="shared" si="0"/>
        <v/>
      </c>
      <c r="H62" s="118"/>
      <c r="I62" s="118"/>
      <c r="J62" s="118"/>
      <c r="R62" s="119" t="str">
        <f t="shared" si="1"/>
        <v xml:space="preserve"> </v>
      </c>
    </row>
    <row r="63" spans="1:18">
      <c r="A63" s="206" t="str">
        <f>IF(COUNTA(B63:C63)=0,"",références!C58)</f>
        <v/>
      </c>
      <c r="B63" s="211"/>
      <c r="C63" s="212"/>
      <c r="D63" s="212"/>
      <c r="E63" s="213"/>
      <c r="F63" s="207"/>
      <c r="G63" s="118" t="str">
        <f t="shared" si="0"/>
        <v/>
      </c>
      <c r="H63" s="118"/>
      <c r="I63" s="118"/>
      <c r="J63" s="118"/>
      <c r="R63" s="119" t="str">
        <f t="shared" si="1"/>
        <v xml:space="preserve"> </v>
      </c>
    </row>
    <row r="64" spans="1:18">
      <c r="A64" s="206" t="str">
        <f>IF(COUNTA(B64:C64)=0,"",références!C59)</f>
        <v/>
      </c>
      <c r="B64" s="211"/>
      <c r="C64" s="212"/>
      <c r="D64" s="212"/>
      <c r="E64" s="213"/>
      <c r="F64" s="207"/>
      <c r="G64" s="118" t="str">
        <f t="shared" si="0"/>
        <v/>
      </c>
      <c r="H64" s="118"/>
      <c r="I64" s="118"/>
      <c r="J64" s="118"/>
      <c r="R64" s="119" t="str">
        <f t="shared" si="1"/>
        <v xml:space="preserve"> </v>
      </c>
    </row>
    <row r="65" spans="1:18">
      <c r="A65" s="206" t="str">
        <f>IF(COUNTA(B65:C65)=0,"",références!C60)</f>
        <v/>
      </c>
      <c r="B65" s="211"/>
      <c r="C65" s="212"/>
      <c r="D65" s="212"/>
      <c r="E65" s="213"/>
      <c r="F65" s="207"/>
      <c r="G65" s="118" t="str">
        <f t="shared" si="0"/>
        <v/>
      </c>
      <c r="H65" s="118"/>
      <c r="I65" s="118"/>
      <c r="J65" s="118"/>
      <c r="R65" s="119" t="str">
        <f t="shared" si="1"/>
        <v xml:space="preserve"> </v>
      </c>
    </row>
    <row r="66" spans="1:18">
      <c r="A66" s="206" t="str">
        <f>IF(COUNTA(B66:C66)=0,"",références!C61)</f>
        <v/>
      </c>
      <c r="B66" s="211"/>
      <c r="C66" s="212"/>
      <c r="D66" s="212"/>
      <c r="E66" s="213"/>
      <c r="F66" s="207"/>
      <c r="G66" s="118" t="str">
        <f t="shared" si="0"/>
        <v/>
      </c>
      <c r="H66" s="118"/>
      <c r="I66" s="118"/>
      <c r="J66" s="118"/>
      <c r="R66" s="119" t="str">
        <f t="shared" si="1"/>
        <v xml:space="preserve"> </v>
      </c>
    </row>
    <row r="67" spans="1:18">
      <c r="A67" s="206" t="str">
        <f>IF(COUNTA(B67:C67)=0,"",références!C62)</f>
        <v/>
      </c>
      <c r="B67" s="211"/>
      <c r="C67" s="212"/>
      <c r="D67" s="212"/>
      <c r="E67" s="213"/>
      <c r="F67" s="207"/>
      <c r="G67" s="118" t="str">
        <f t="shared" si="0"/>
        <v/>
      </c>
      <c r="H67" s="118"/>
      <c r="I67" s="118"/>
      <c r="J67" s="118"/>
      <c r="R67" s="119" t="str">
        <f t="shared" si="1"/>
        <v xml:space="preserve"> </v>
      </c>
    </row>
    <row r="68" spans="1:18">
      <c r="A68" s="206" t="str">
        <f>IF(COUNTA(B68:C68)=0,"",références!C63)</f>
        <v/>
      </c>
      <c r="B68" s="211"/>
      <c r="C68" s="212"/>
      <c r="D68" s="212"/>
      <c r="E68" s="213"/>
      <c r="F68" s="207"/>
      <c r="G68" s="118" t="str">
        <f t="shared" si="0"/>
        <v/>
      </c>
      <c r="H68" s="118"/>
      <c r="I68" s="118"/>
      <c r="J68" s="118"/>
      <c r="R68" s="119" t="str">
        <f t="shared" si="1"/>
        <v xml:space="preserve"> </v>
      </c>
    </row>
    <row r="69" spans="1:18">
      <c r="A69" s="206" t="str">
        <f>IF(COUNTA(B69:C69)=0,"",références!C64)</f>
        <v/>
      </c>
      <c r="B69" s="211"/>
      <c r="C69" s="212"/>
      <c r="D69" s="212"/>
      <c r="E69" s="213"/>
      <c r="F69" s="207"/>
      <c r="G69" s="118" t="str">
        <f t="shared" si="0"/>
        <v/>
      </c>
      <c r="H69" s="118"/>
      <c r="I69" s="118"/>
      <c r="J69" s="118"/>
      <c r="R69" s="119" t="str">
        <f t="shared" si="1"/>
        <v xml:space="preserve"> </v>
      </c>
    </row>
    <row r="70" spans="1:18">
      <c r="A70" s="206" t="str">
        <f>IF(COUNTA(B70:C70)=0,"",références!C65)</f>
        <v/>
      </c>
      <c r="B70" s="211"/>
      <c r="C70" s="212"/>
      <c r="D70" s="212"/>
      <c r="E70" s="213"/>
      <c r="F70" s="207"/>
      <c r="G70" s="118" t="str">
        <f t="shared" si="0"/>
        <v/>
      </c>
      <c r="H70" s="118"/>
      <c r="I70" s="118"/>
      <c r="J70" s="118"/>
      <c r="R70" s="119" t="str">
        <f t="shared" si="1"/>
        <v xml:space="preserve"> </v>
      </c>
    </row>
    <row r="71" spans="1:18">
      <c r="A71" s="206" t="str">
        <f>IF(COUNTA(B71:C71)=0,"",références!C66)</f>
        <v/>
      </c>
      <c r="B71" s="211"/>
      <c r="C71" s="212"/>
      <c r="D71" s="212"/>
      <c r="E71" s="213"/>
      <c r="F71" s="207"/>
      <c r="G71" s="118" t="str">
        <f t="shared" si="0"/>
        <v/>
      </c>
      <c r="H71" s="118"/>
      <c r="I71" s="118"/>
      <c r="J71" s="118"/>
      <c r="R71" s="119" t="str">
        <f t="shared" si="1"/>
        <v xml:space="preserve"> </v>
      </c>
    </row>
    <row r="72" spans="1:18">
      <c r="A72" s="206" t="str">
        <f>IF(COUNTA(B72:C72)=0,"",références!C67)</f>
        <v/>
      </c>
      <c r="B72" s="211"/>
      <c r="C72" s="212"/>
      <c r="D72" s="212"/>
      <c r="E72" s="213"/>
      <c r="F72" s="207"/>
      <c r="G72" s="118" t="str">
        <f t="shared" ref="G72:G107" si="2">IF(F72="","",$Z$8)</f>
        <v/>
      </c>
      <c r="H72" s="118"/>
      <c r="I72" s="118"/>
      <c r="J72" s="118"/>
      <c r="R72" s="119" t="str">
        <f t="shared" ref="R72:R108" si="3">C72&amp;" "&amp;D72</f>
        <v xml:space="preserve"> </v>
      </c>
    </row>
    <row r="73" spans="1:18">
      <c r="A73" s="206" t="str">
        <f>IF(COUNTA(B73:C73)=0,"",références!C68)</f>
        <v/>
      </c>
      <c r="B73" s="211"/>
      <c r="C73" s="212"/>
      <c r="D73" s="212"/>
      <c r="E73" s="213"/>
      <c r="F73" s="207"/>
      <c r="G73" s="118" t="str">
        <f t="shared" si="2"/>
        <v/>
      </c>
      <c r="H73" s="118"/>
      <c r="I73" s="118"/>
      <c r="J73" s="118"/>
      <c r="R73" s="119" t="str">
        <f t="shared" si="3"/>
        <v xml:space="preserve"> </v>
      </c>
    </row>
    <row r="74" spans="1:18">
      <c r="A74" s="206" t="str">
        <f>IF(COUNTA(B74:C74)=0,"",références!C69)</f>
        <v/>
      </c>
      <c r="B74" s="211"/>
      <c r="C74" s="212"/>
      <c r="D74" s="212"/>
      <c r="E74" s="213"/>
      <c r="F74" s="207"/>
      <c r="G74" s="118" t="str">
        <f t="shared" si="2"/>
        <v/>
      </c>
      <c r="H74" s="118"/>
      <c r="I74" s="118"/>
      <c r="J74" s="118"/>
      <c r="R74" s="119" t="str">
        <f t="shared" si="3"/>
        <v xml:space="preserve"> </v>
      </c>
    </row>
    <row r="75" spans="1:18">
      <c r="A75" s="206" t="str">
        <f>IF(COUNTA(B75:C75)=0,"",références!C70)</f>
        <v/>
      </c>
      <c r="B75" s="211"/>
      <c r="C75" s="212"/>
      <c r="D75" s="212"/>
      <c r="E75" s="213"/>
      <c r="F75" s="207"/>
      <c r="G75" s="118" t="str">
        <f t="shared" si="2"/>
        <v/>
      </c>
      <c r="H75" s="118"/>
      <c r="I75" s="118"/>
      <c r="J75" s="118"/>
      <c r="R75" s="119" t="str">
        <f t="shared" si="3"/>
        <v xml:space="preserve"> </v>
      </c>
    </row>
    <row r="76" spans="1:18">
      <c r="A76" s="206" t="str">
        <f>IF(COUNTA(B76:C76)=0,"",références!C71)</f>
        <v/>
      </c>
      <c r="B76" s="211"/>
      <c r="C76" s="212"/>
      <c r="D76" s="212"/>
      <c r="E76" s="213"/>
      <c r="F76" s="207"/>
      <c r="G76" s="118" t="str">
        <f t="shared" si="2"/>
        <v/>
      </c>
      <c r="H76" s="118"/>
      <c r="I76" s="118"/>
      <c r="J76" s="118"/>
      <c r="R76" s="119" t="str">
        <f t="shared" si="3"/>
        <v xml:space="preserve"> </v>
      </c>
    </row>
    <row r="77" spans="1:18">
      <c r="A77" s="206" t="str">
        <f>IF(COUNTA(B77:C77)=0,"",références!C72)</f>
        <v/>
      </c>
      <c r="B77" s="211"/>
      <c r="C77" s="212"/>
      <c r="D77" s="212"/>
      <c r="E77" s="213"/>
      <c r="F77" s="207"/>
      <c r="G77" s="118" t="str">
        <f t="shared" si="2"/>
        <v/>
      </c>
      <c r="H77" s="118"/>
      <c r="I77" s="118"/>
      <c r="J77" s="118"/>
      <c r="R77" s="119" t="str">
        <f t="shared" si="3"/>
        <v xml:space="preserve"> </v>
      </c>
    </row>
    <row r="78" spans="1:18">
      <c r="A78" s="206" t="str">
        <f>IF(COUNTA(B78:C78)=0,"",références!C73)</f>
        <v/>
      </c>
      <c r="B78" s="211"/>
      <c r="C78" s="212"/>
      <c r="D78" s="212"/>
      <c r="E78" s="213"/>
      <c r="F78" s="207"/>
      <c r="G78" s="118" t="str">
        <f t="shared" si="2"/>
        <v/>
      </c>
      <c r="H78" s="118"/>
      <c r="I78" s="118"/>
      <c r="J78" s="118"/>
      <c r="R78" s="119" t="str">
        <f t="shared" si="3"/>
        <v xml:space="preserve"> </v>
      </c>
    </row>
    <row r="79" spans="1:18">
      <c r="A79" s="206" t="str">
        <f>IF(COUNTA(B79:C79)=0,"",références!C74)</f>
        <v/>
      </c>
      <c r="B79" s="211"/>
      <c r="C79" s="212"/>
      <c r="D79" s="212"/>
      <c r="E79" s="213"/>
      <c r="F79" s="207"/>
      <c r="G79" s="118" t="str">
        <f t="shared" si="2"/>
        <v/>
      </c>
      <c r="H79" s="118"/>
      <c r="I79" s="118"/>
      <c r="J79" s="118"/>
      <c r="R79" s="119" t="str">
        <f t="shared" si="3"/>
        <v xml:space="preserve"> </v>
      </c>
    </row>
    <row r="80" spans="1:18">
      <c r="A80" s="206" t="str">
        <f>IF(COUNTA(B80:C80)=0,"",références!C75)</f>
        <v/>
      </c>
      <c r="B80" s="211"/>
      <c r="C80" s="212"/>
      <c r="D80" s="212"/>
      <c r="E80" s="213"/>
      <c r="F80" s="207"/>
      <c r="G80" s="118" t="str">
        <f t="shared" si="2"/>
        <v/>
      </c>
      <c r="H80" s="118"/>
      <c r="I80" s="118"/>
      <c r="J80" s="118"/>
      <c r="R80" s="119" t="str">
        <f t="shared" si="3"/>
        <v xml:space="preserve"> </v>
      </c>
    </row>
    <row r="81" spans="1:18">
      <c r="A81" s="206" t="str">
        <f>IF(COUNTA(B81:C81)=0,"",références!C76)</f>
        <v/>
      </c>
      <c r="B81" s="211"/>
      <c r="C81" s="212"/>
      <c r="D81" s="212"/>
      <c r="E81" s="213"/>
      <c r="F81" s="207"/>
      <c r="G81" s="118" t="str">
        <f t="shared" si="2"/>
        <v/>
      </c>
      <c r="H81" s="118"/>
      <c r="I81" s="118"/>
      <c r="J81" s="118"/>
      <c r="R81" s="119" t="str">
        <f t="shared" si="3"/>
        <v xml:space="preserve"> </v>
      </c>
    </row>
    <row r="82" spans="1:18">
      <c r="A82" s="206" t="str">
        <f>IF(COUNTA(B82:C82)=0,"",références!C77)</f>
        <v/>
      </c>
      <c r="B82" s="211"/>
      <c r="C82" s="212"/>
      <c r="D82" s="212"/>
      <c r="E82" s="213"/>
      <c r="F82" s="207"/>
      <c r="G82" s="118" t="str">
        <f t="shared" si="2"/>
        <v/>
      </c>
      <c r="H82" s="118"/>
      <c r="I82" s="118"/>
      <c r="J82" s="118"/>
      <c r="R82" s="119" t="str">
        <f t="shared" si="3"/>
        <v xml:space="preserve"> </v>
      </c>
    </row>
    <row r="83" spans="1:18">
      <c r="A83" s="206" t="str">
        <f>IF(COUNTA(B83:C83)=0,"",références!C78)</f>
        <v/>
      </c>
      <c r="B83" s="211"/>
      <c r="C83" s="212"/>
      <c r="D83" s="212"/>
      <c r="E83" s="213"/>
      <c r="F83" s="207"/>
      <c r="G83" s="118" t="str">
        <f t="shared" si="2"/>
        <v/>
      </c>
      <c r="H83" s="118"/>
      <c r="I83" s="118"/>
      <c r="J83" s="118"/>
      <c r="R83" s="119" t="str">
        <f t="shared" si="3"/>
        <v xml:space="preserve"> </v>
      </c>
    </row>
    <row r="84" spans="1:18">
      <c r="A84" s="206" t="str">
        <f>IF(COUNTA(B84:C84)=0,"",références!C79)</f>
        <v/>
      </c>
      <c r="B84" s="211"/>
      <c r="C84" s="212"/>
      <c r="D84" s="212"/>
      <c r="E84" s="213"/>
      <c r="F84" s="207"/>
      <c r="G84" s="118" t="str">
        <f t="shared" si="2"/>
        <v/>
      </c>
      <c r="H84" s="118"/>
      <c r="I84" s="118"/>
      <c r="J84" s="118"/>
      <c r="R84" s="119" t="str">
        <f t="shared" si="3"/>
        <v xml:space="preserve"> </v>
      </c>
    </row>
    <row r="85" spans="1:18">
      <c r="A85" s="206" t="str">
        <f>IF(COUNTA(B85:C85)=0,"",références!C80)</f>
        <v/>
      </c>
      <c r="B85" s="211"/>
      <c r="C85" s="212"/>
      <c r="D85" s="212"/>
      <c r="E85" s="213"/>
      <c r="F85" s="207"/>
      <c r="G85" s="118" t="str">
        <f t="shared" si="2"/>
        <v/>
      </c>
      <c r="H85" s="118"/>
      <c r="I85" s="118"/>
      <c r="J85" s="118"/>
      <c r="R85" s="119" t="str">
        <f t="shared" si="3"/>
        <v xml:space="preserve"> </v>
      </c>
    </row>
    <row r="86" spans="1:18">
      <c r="A86" s="206" t="str">
        <f>IF(COUNTA(B86:C86)=0,"",références!C81)</f>
        <v/>
      </c>
      <c r="B86" s="211"/>
      <c r="C86" s="212"/>
      <c r="D86" s="212"/>
      <c r="E86" s="213"/>
      <c r="F86" s="207"/>
      <c r="G86" s="118" t="str">
        <f t="shared" si="2"/>
        <v/>
      </c>
      <c r="H86" s="118"/>
      <c r="I86" s="118"/>
      <c r="J86" s="118"/>
      <c r="R86" s="119" t="str">
        <f t="shared" si="3"/>
        <v xml:space="preserve"> </v>
      </c>
    </row>
    <row r="87" spans="1:18">
      <c r="A87" s="206" t="str">
        <f>IF(COUNTA(B87:C87)=0,"",références!C82)</f>
        <v/>
      </c>
      <c r="B87" s="211"/>
      <c r="C87" s="212"/>
      <c r="D87" s="212"/>
      <c r="E87" s="213"/>
      <c r="F87" s="207"/>
      <c r="G87" s="118" t="str">
        <f t="shared" si="2"/>
        <v/>
      </c>
      <c r="H87" s="118"/>
      <c r="I87" s="118"/>
      <c r="J87" s="118"/>
      <c r="R87" s="119" t="str">
        <f t="shared" si="3"/>
        <v xml:space="preserve"> </v>
      </c>
    </row>
    <row r="88" spans="1:18">
      <c r="A88" s="206" t="str">
        <f>IF(COUNTA(B88:C88)=0,"",références!C83)</f>
        <v/>
      </c>
      <c r="B88" s="211"/>
      <c r="C88" s="212"/>
      <c r="D88" s="212"/>
      <c r="E88" s="213"/>
      <c r="F88" s="207"/>
      <c r="G88" s="118" t="str">
        <f t="shared" si="2"/>
        <v/>
      </c>
      <c r="H88" s="118"/>
      <c r="I88" s="118"/>
      <c r="J88" s="118"/>
      <c r="R88" s="119" t="str">
        <f t="shared" si="3"/>
        <v xml:space="preserve"> </v>
      </c>
    </row>
    <row r="89" spans="1:18">
      <c r="A89" s="206" t="str">
        <f>IF(COUNTA(B89:C89)=0,"",références!C84)</f>
        <v/>
      </c>
      <c r="B89" s="211"/>
      <c r="C89" s="212"/>
      <c r="D89" s="212"/>
      <c r="E89" s="213"/>
      <c r="F89" s="207"/>
      <c r="G89" s="118" t="str">
        <f t="shared" si="2"/>
        <v/>
      </c>
      <c r="H89" s="118"/>
      <c r="I89" s="118"/>
      <c r="J89" s="118"/>
      <c r="R89" s="119" t="str">
        <f t="shared" si="3"/>
        <v xml:space="preserve"> </v>
      </c>
    </row>
    <row r="90" spans="1:18">
      <c r="A90" s="206" t="str">
        <f>IF(COUNTA(B90:C90)=0,"",références!C85)</f>
        <v/>
      </c>
      <c r="B90" s="211"/>
      <c r="C90" s="212"/>
      <c r="D90" s="212"/>
      <c r="E90" s="213"/>
      <c r="F90" s="207"/>
      <c r="G90" s="118" t="str">
        <f t="shared" si="2"/>
        <v/>
      </c>
      <c r="H90" s="118"/>
      <c r="I90" s="118"/>
      <c r="J90" s="118"/>
      <c r="R90" s="119" t="str">
        <f t="shared" si="3"/>
        <v xml:space="preserve"> </v>
      </c>
    </row>
    <row r="91" spans="1:18">
      <c r="A91" s="206" t="str">
        <f>IF(COUNTA(B91:C91)=0,"",références!C86)</f>
        <v/>
      </c>
      <c r="B91" s="211"/>
      <c r="C91" s="212"/>
      <c r="D91" s="212"/>
      <c r="E91" s="213"/>
      <c r="F91" s="207"/>
      <c r="G91" s="118" t="str">
        <f t="shared" si="2"/>
        <v/>
      </c>
      <c r="H91" s="118"/>
      <c r="I91" s="118"/>
      <c r="J91" s="118"/>
      <c r="R91" s="119" t="str">
        <f t="shared" si="3"/>
        <v xml:space="preserve"> </v>
      </c>
    </row>
    <row r="92" spans="1:18">
      <c r="A92" s="206" t="str">
        <f>IF(COUNTA(B92:C92)=0,"",références!C87)</f>
        <v/>
      </c>
      <c r="B92" s="211"/>
      <c r="C92" s="212"/>
      <c r="D92" s="212"/>
      <c r="E92" s="213"/>
      <c r="F92" s="207"/>
      <c r="G92" s="118" t="str">
        <f t="shared" si="2"/>
        <v/>
      </c>
      <c r="H92" s="118"/>
      <c r="I92" s="118"/>
      <c r="J92" s="118"/>
      <c r="R92" s="119" t="str">
        <f t="shared" si="3"/>
        <v xml:space="preserve"> </v>
      </c>
    </row>
    <row r="93" spans="1:18">
      <c r="A93" s="206" t="str">
        <f>IF(COUNTA(B93:C93)=0,"",références!C88)</f>
        <v/>
      </c>
      <c r="B93" s="211"/>
      <c r="C93" s="212"/>
      <c r="D93" s="212"/>
      <c r="E93" s="213"/>
      <c r="F93" s="207"/>
      <c r="G93" s="118" t="str">
        <f t="shared" si="2"/>
        <v/>
      </c>
      <c r="H93" s="118"/>
      <c r="I93" s="118"/>
      <c r="J93" s="118"/>
      <c r="R93" s="119" t="str">
        <f t="shared" si="3"/>
        <v xml:space="preserve"> </v>
      </c>
    </row>
    <row r="94" spans="1:18">
      <c r="A94" s="206" t="str">
        <f>IF(COUNTA(B94:C94)=0,"",références!C89)</f>
        <v/>
      </c>
      <c r="B94" s="211"/>
      <c r="C94" s="212"/>
      <c r="D94" s="212"/>
      <c r="E94" s="213"/>
      <c r="F94" s="207"/>
      <c r="G94" s="118" t="str">
        <f t="shared" si="2"/>
        <v/>
      </c>
      <c r="H94" s="118"/>
      <c r="I94" s="118"/>
      <c r="J94" s="118"/>
      <c r="R94" s="119" t="str">
        <f t="shared" si="3"/>
        <v xml:space="preserve"> </v>
      </c>
    </row>
    <row r="95" spans="1:18">
      <c r="A95" s="206" t="str">
        <f>IF(COUNTA(B95:C95)=0,"",références!C90)</f>
        <v/>
      </c>
      <c r="B95" s="211"/>
      <c r="C95" s="212"/>
      <c r="D95" s="212"/>
      <c r="E95" s="213"/>
      <c r="F95" s="207"/>
      <c r="G95" s="118" t="str">
        <f t="shared" si="2"/>
        <v/>
      </c>
      <c r="H95" s="118"/>
      <c r="I95" s="118"/>
      <c r="J95" s="118"/>
      <c r="R95" s="119" t="str">
        <f t="shared" si="3"/>
        <v xml:space="preserve"> </v>
      </c>
    </row>
    <row r="96" spans="1:18">
      <c r="A96" s="206" t="str">
        <f>IF(COUNTA(B96:C96)=0,"",références!C91)</f>
        <v/>
      </c>
      <c r="B96" s="211"/>
      <c r="C96" s="212"/>
      <c r="D96" s="212"/>
      <c r="E96" s="213"/>
      <c r="F96" s="207"/>
      <c r="G96" s="118" t="str">
        <f t="shared" si="2"/>
        <v/>
      </c>
      <c r="H96" s="118"/>
      <c r="I96" s="118"/>
      <c r="J96" s="118"/>
      <c r="R96" s="119" t="str">
        <f t="shared" si="3"/>
        <v xml:space="preserve"> </v>
      </c>
    </row>
    <row r="97" spans="1:18">
      <c r="A97" s="206" t="str">
        <f>IF(COUNTA(B97:C97)=0,"",références!C92)</f>
        <v/>
      </c>
      <c r="B97" s="211"/>
      <c r="C97" s="212"/>
      <c r="D97" s="212"/>
      <c r="E97" s="213"/>
      <c r="F97" s="207"/>
      <c r="G97" s="118" t="str">
        <f t="shared" si="2"/>
        <v/>
      </c>
      <c r="H97" s="118"/>
      <c r="I97" s="118"/>
      <c r="J97" s="118"/>
      <c r="R97" s="119" t="str">
        <f t="shared" si="3"/>
        <v xml:space="preserve"> </v>
      </c>
    </row>
    <row r="98" spans="1:18">
      <c r="A98" s="206" t="str">
        <f>IF(COUNTA(B98:C98)=0,"",références!C93)</f>
        <v/>
      </c>
      <c r="B98" s="211"/>
      <c r="C98" s="212"/>
      <c r="D98" s="212"/>
      <c r="E98" s="213"/>
      <c r="F98" s="207"/>
      <c r="G98" s="118" t="str">
        <f t="shared" si="2"/>
        <v/>
      </c>
      <c r="H98" s="118"/>
      <c r="I98" s="118"/>
      <c r="J98" s="118"/>
      <c r="R98" s="119" t="str">
        <f t="shared" si="3"/>
        <v xml:space="preserve"> </v>
      </c>
    </row>
    <row r="99" spans="1:18">
      <c r="A99" s="206" t="str">
        <f>IF(COUNTA(B99:C99)=0,"",références!C94)</f>
        <v/>
      </c>
      <c r="B99" s="211"/>
      <c r="C99" s="212"/>
      <c r="D99" s="212"/>
      <c r="E99" s="213"/>
      <c r="F99" s="207"/>
      <c r="G99" s="118" t="str">
        <f t="shared" si="2"/>
        <v/>
      </c>
      <c r="H99" s="118"/>
      <c r="I99" s="118"/>
      <c r="J99" s="118"/>
      <c r="R99" s="119" t="str">
        <f t="shared" si="3"/>
        <v xml:space="preserve"> </v>
      </c>
    </row>
    <row r="100" spans="1:18">
      <c r="A100" s="206" t="str">
        <f>IF(COUNTA(B100:C100)=0,"",références!C95)</f>
        <v/>
      </c>
      <c r="B100" s="211"/>
      <c r="C100" s="212"/>
      <c r="D100" s="212"/>
      <c r="E100" s="213"/>
      <c r="F100" s="207"/>
      <c r="G100" s="118" t="str">
        <f t="shared" si="2"/>
        <v/>
      </c>
      <c r="H100" s="118"/>
      <c r="I100" s="118"/>
      <c r="J100" s="118"/>
      <c r="R100" s="119" t="str">
        <f t="shared" si="3"/>
        <v xml:space="preserve"> </v>
      </c>
    </row>
    <row r="101" spans="1:18">
      <c r="A101" s="206" t="str">
        <f>IF(COUNTA(B101:C101)=0,"",références!C96)</f>
        <v/>
      </c>
      <c r="B101" s="211"/>
      <c r="C101" s="212"/>
      <c r="D101" s="212"/>
      <c r="E101" s="213"/>
      <c r="F101" s="207"/>
      <c r="G101" s="118" t="str">
        <f t="shared" si="2"/>
        <v/>
      </c>
      <c r="H101" s="118"/>
      <c r="I101" s="118"/>
      <c r="J101" s="118"/>
      <c r="R101" s="119" t="str">
        <f t="shared" si="3"/>
        <v xml:space="preserve"> </v>
      </c>
    </row>
    <row r="102" spans="1:18">
      <c r="A102" s="206" t="str">
        <f>IF(COUNTA(B102:C102)=0,"",références!C97)</f>
        <v/>
      </c>
      <c r="B102" s="211"/>
      <c r="C102" s="212"/>
      <c r="D102" s="212"/>
      <c r="E102" s="213"/>
      <c r="F102" s="207"/>
      <c r="G102" s="118" t="str">
        <f t="shared" si="2"/>
        <v/>
      </c>
      <c r="H102" s="118"/>
      <c r="I102" s="118"/>
      <c r="J102" s="118"/>
      <c r="R102" s="119" t="str">
        <f t="shared" si="3"/>
        <v xml:space="preserve"> </v>
      </c>
    </row>
    <row r="103" spans="1:18">
      <c r="A103" s="206" t="str">
        <f>IF(COUNTA(B103:C103)=0,"",références!C98)</f>
        <v/>
      </c>
      <c r="B103" s="211"/>
      <c r="C103" s="212"/>
      <c r="D103" s="212"/>
      <c r="E103" s="213"/>
      <c r="F103" s="207"/>
      <c r="G103" s="118" t="str">
        <f t="shared" si="2"/>
        <v/>
      </c>
      <c r="H103" s="118"/>
      <c r="I103" s="118"/>
      <c r="J103" s="118"/>
      <c r="R103" s="119" t="str">
        <f t="shared" si="3"/>
        <v xml:space="preserve"> </v>
      </c>
    </row>
    <row r="104" spans="1:18">
      <c r="A104" s="206" t="str">
        <f>IF(COUNTA(B104:C104)=0,"",références!C99)</f>
        <v/>
      </c>
      <c r="B104" s="211"/>
      <c r="C104" s="212"/>
      <c r="D104" s="212"/>
      <c r="E104" s="213"/>
      <c r="F104" s="207"/>
      <c r="G104" s="118" t="str">
        <f t="shared" si="2"/>
        <v/>
      </c>
      <c r="H104" s="118"/>
      <c r="I104" s="118"/>
      <c r="J104" s="118"/>
      <c r="R104" s="119" t="str">
        <f t="shared" si="3"/>
        <v xml:space="preserve"> </v>
      </c>
    </row>
    <row r="105" spans="1:18">
      <c r="A105" s="206" t="str">
        <f>IF(COUNTA(B105:C105)=0,"",références!C100)</f>
        <v/>
      </c>
      <c r="B105" s="211"/>
      <c r="C105" s="212"/>
      <c r="D105" s="212"/>
      <c r="E105" s="213"/>
      <c r="F105" s="207"/>
      <c r="G105" s="118" t="str">
        <f t="shared" si="2"/>
        <v/>
      </c>
      <c r="H105" s="118"/>
      <c r="I105" s="118"/>
      <c r="J105" s="118"/>
      <c r="R105" s="119" t="str">
        <f t="shared" si="3"/>
        <v xml:space="preserve"> </v>
      </c>
    </row>
    <row r="106" spans="1:18">
      <c r="A106" s="206" t="str">
        <f>IF(COUNTA(B106:C106)=0,"",références!C101)</f>
        <v/>
      </c>
      <c r="B106" s="211"/>
      <c r="C106" s="212"/>
      <c r="D106" s="212"/>
      <c r="E106" s="213"/>
      <c r="F106" s="207"/>
      <c r="G106" s="118" t="str">
        <f t="shared" si="2"/>
        <v/>
      </c>
      <c r="H106" s="118"/>
      <c r="I106" s="118"/>
      <c r="J106" s="118"/>
      <c r="R106" s="119" t="str">
        <f t="shared" si="3"/>
        <v xml:space="preserve"> </v>
      </c>
    </row>
    <row r="107" spans="1:18" ht="15.75" thickBot="1">
      <c r="A107" s="206" t="str">
        <f>IF(COUNTA(B107:C107)=0,"",références!C102)</f>
        <v/>
      </c>
      <c r="B107" s="214"/>
      <c r="C107" s="215"/>
      <c r="D107" s="215"/>
      <c r="E107" s="216"/>
      <c r="F107" s="207"/>
      <c r="G107" s="118" t="str">
        <f t="shared" si="2"/>
        <v/>
      </c>
      <c r="H107" s="118"/>
      <c r="I107" s="118"/>
      <c r="J107" s="118"/>
      <c r="R107" s="119" t="str">
        <f t="shared" si="3"/>
        <v xml:space="preserve"> </v>
      </c>
    </row>
    <row r="108" spans="1:18">
      <c r="R108" s="119" t="str">
        <f t="shared" si="3"/>
        <v xml:space="preserve"> </v>
      </c>
    </row>
  </sheetData>
  <sheetProtection password="DFF1" sheet="1" objects="1" scenarios="1"/>
  <protectedRanges>
    <protectedRange sqref="C2 B7:F107 H7:J107" name="Plage1"/>
  </protectedRanges>
  <dataConsolidate/>
  <mergeCells count="14">
    <mergeCell ref="M2:O3"/>
    <mergeCell ref="A1:N1"/>
    <mergeCell ref="C3:E3"/>
    <mergeCell ref="K8:K15"/>
    <mergeCell ref="M12:O14"/>
    <mergeCell ref="C2:E2"/>
    <mergeCell ref="B5:E5"/>
    <mergeCell ref="F5:J5"/>
    <mergeCell ref="L16:L18"/>
    <mergeCell ref="M16:O18"/>
    <mergeCell ref="M6:O6"/>
    <mergeCell ref="M8:O10"/>
    <mergeCell ref="L8:L10"/>
    <mergeCell ref="L12:L14"/>
  </mergeCells>
  <phoneticPr fontId="3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références!$I$2:$I$3</xm:f>
          </x14:formula1>
          <xm:sqref>F7:F107</xm:sqref>
        </x14:dataValidation>
        <x14:dataValidation type="list" allowBlank="1" showInputMessage="1" showErrorMessage="1" xr:uid="{9FB27273-771A-4D53-AE0F-5BB158205F32}">
          <x14:formula1>
            <xm:f>références!$F$2</xm:f>
          </x14:formula1>
          <xm:sqref>H7:J107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DE36"/>
  <sheetViews>
    <sheetView showGridLines="0" zoomScale="60" zoomScaleNormal="60" workbookViewId="0">
      <pane xSplit="5" ySplit="7" topLeftCell="F8" activePane="bottomRight" state="frozen"/>
      <selection pane="topRight" activeCell="E1" sqref="E1"/>
      <selection pane="bottomLeft" activeCell="A6" sqref="A6"/>
      <selection pane="bottomRight" activeCell="B2" sqref="B2:E3"/>
    </sheetView>
  </sheetViews>
  <sheetFormatPr baseColWidth="10" defaultColWidth="11.42578125" defaultRowHeight="15"/>
  <cols>
    <col min="1" max="1" width="0.7109375" style="148" customWidth="1"/>
    <col min="2" max="2" width="9.42578125" style="148" customWidth="1"/>
    <col min="3" max="3" width="26.7109375" style="148" bestFit="1" customWidth="1"/>
    <col min="4" max="4" width="29.85546875" style="148" bestFit="1" customWidth="1"/>
    <col min="5" max="5" width="37" style="148" customWidth="1"/>
    <col min="6" max="6" width="13.85546875" style="148" customWidth="1"/>
    <col min="7" max="107" width="21.42578125" style="148" customWidth="1"/>
    <col min="108" max="108" width="0.28515625" style="148" customWidth="1"/>
    <col min="109" max="109" width="42.85546875" style="148" hidden="1" customWidth="1"/>
    <col min="110" max="117" width="7.42578125" style="148" customWidth="1"/>
    <col min="118" max="16384" width="11.42578125" style="148"/>
  </cols>
  <sheetData>
    <row r="1" spans="2:109" ht="3.75" customHeight="1"/>
    <row r="2" spans="2:109" ht="50.25" customHeight="1">
      <c r="B2" s="243" t="s">
        <v>128</v>
      </c>
      <c r="C2" s="243"/>
      <c r="D2" s="243"/>
      <c r="E2" s="243"/>
      <c r="F2" s="149"/>
      <c r="G2" s="242" t="str">
        <f>'Liste élèves'!A1</f>
        <v>Pour une entrée sécurisée en CP —  bilan intermédiaire des acquis scolaires et identification des besoins des élèves</v>
      </c>
      <c r="H2" s="242"/>
      <c r="I2" s="242"/>
      <c r="J2" s="242"/>
      <c r="K2" s="242"/>
      <c r="L2" s="242"/>
      <c r="M2" s="149"/>
      <c r="N2" s="149"/>
      <c r="O2" s="149"/>
      <c r="P2" s="149"/>
      <c r="Q2" s="149"/>
      <c r="R2" s="149"/>
      <c r="S2" s="149"/>
      <c r="T2" s="149"/>
      <c r="U2" s="149"/>
      <c r="V2" s="149"/>
      <c r="W2" s="149"/>
      <c r="X2" s="149"/>
      <c r="Y2" s="149"/>
      <c r="Z2" s="149"/>
      <c r="AA2" s="149"/>
      <c r="AB2" s="149"/>
      <c r="AC2" s="149"/>
      <c r="AD2" s="149"/>
      <c r="AE2" s="149"/>
      <c r="AF2" s="149"/>
      <c r="AG2" s="149"/>
    </row>
    <row r="3" spans="2:109" ht="5.25" customHeight="1">
      <c r="B3" s="243"/>
      <c r="C3" s="243"/>
      <c r="D3" s="243"/>
      <c r="E3" s="243"/>
      <c r="F3" s="150"/>
      <c r="G3" s="150"/>
      <c r="H3" s="150"/>
      <c r="I3" s="150"/>
      <c r="J3" s="150"/>
      <c r="K3" s="149"/>
      <c r="L3" s="149"/>
      <c r="M3" s="149"/>
      <c r="N3" s="149"/>
      <c r="O3" s="149"/>
      <c r="P3" s="149"/>
      <c r="Q3" s="149"/>
      <c r="R3" s="149"/>
      <c r="S3" s="149"/>
      <c r="T3" s="149"/>
      <c r="U3" s="149"/>
      <c r="V3" s="149"/>
      <c r="W3" s="149"/>
      <c r="X3" s="149"/>
      <c r="Y3" s="149"/>
      <c r="Z3" s="149"/>
      <c r="AA3" s="149"/>
      <c r="AB3" s="149"/>
      <c r="AC3" s="149"/>
      <c r="AD3" s="149"/>
      <c r="AE3" s="149"/>
      <c r="AF3" s="149"/>
      <c r="AG3" s="149"/>
    </row>
    <row r="4" spans="2:109" ht="21" customHeight="1">
      <c r="B4" s="255" t="s">
        <v>120</v>
      </c>
      <c r="C4" s="256"/>
      <c r="D4" s="256"/>
      <c r="E4" s="256"/>
      <c r="F4" s="151" t="s">
        <v>94</v>
      </c>
      <c r="G4" s="151" t="str">
        <f>IF('Liste élèves'!C3="","",'Liste élèves'!C3)</f>
        <v>UAI non reconnu</v>
      </c>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row>
    <row r="5" spans="2:109" ht="20.25" customHeight="1">
      <c r="B5" s="257"/>
      <c r="C5" s="257"/>
      <c r="D5" s="257"/>
      <c r="E5" s="257"/>
      <c r="F5" s="152" t="s">
        <v>95</v>
      </c>
      <c r="G5" s="152" t="str">
        <f>IFERROR(IF('Liste élèves'!Z3="","",'Liste élèves'!Z3),"")</f>
        <v/>
      </c>
      <c r="H5" s="153"/>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row>
    <row r="6" spans="2:109" ht="105" customHeight="1">
      <c r="B6" s="154" t="s">
        <v>2</v>
      </c>
      <c r="C6" s="155" t="s">
        <v>3</v>
      </c>
      <c r="D6" s="155" t="s">
        <v>4</v>
      </c>
      <c r="E6" s="156" t="s">
        <v>124</v>
      </c>
      <c r="F6" s="157" t="s">
        <v>114</v>
      </c>
      <c r="G6" s="158" t="str">
        <f>IF(COUNTA('Liste élèves'!$B7:$F7)=0,"","n°"&amp;'Liste élèves'!$A7&amp;" – "&amp;références!D2)</f>
        <v/>
      </c>
      <c r="H6" s="159" t="str">
        <f>IF(COUNTA('Liste élèves'!$B8:$F8)=0,"","n°"&amp;'Liste élèves'!$A8&amp;" – "&amp;références!D3)</f>
        <v/>
      </c>
      <c r="I6" s="158" t="str">
        <f>IF(COUNTA('Liste élèves'!$B9:$F9)=0,"","n°"&amp;'Liste élèves'!$A9&amp;" – "&amp;références!D4)</f>
        <v/>
      </c>
      <c r="J6" s="159" t="str">
        <f>IF(COUNTA('Liste élèves'!$B10:$F10)=0,"","n°"&amp;'Liste élèves'!$A10&amp;" – "&amp;références!D5)</f>
        <v/>
      </c>
      <c r="K6" s="158" t="str">
        <f>IF(COUNTA('Liste élèves'!$B11:$F11)=0,"","n°"&amp;'Liste élèves'!$A11&amp;" – "&amp;références!D6)</f>
        <v/>
      </c>
      <c r="L6" s="159" t="str">
        <f>IF(COUNTA('Liste élèves'!$B12:$F12)=0,"","n°"&amp;'Liste élèves'!$A12&amp;" – "&amp;références!D7)</f>
        <v/>
      </c>
      <c r="M6" s="158" t="str">
        <f>IF(COUNTA('Liste élèves'!$B13:$F13)=0,"","n°"&amp;'Liste élèves'!$A13&amp;" – "&amp;références!D8)</f>
        <v/>
      </c>
      <c r="N6" s="159" t="str">
        <f>IF(COUNTA('Liste élèves'!$B14:$F14)=0,"","n°"&amp;'Liste élèves'!$A14&amp;" – "&amp;références!D9)</f>
        <v/>
      </c>
      <c r="O6" s="158" t="str">
        <f>IF(COUNTA('Liste élèves'!$B15:$F15)=0,"","n°"&amp;'Liste élèves'!$A15&amp;" – "&amp;références!D10)</f>
        <v/>
      </c>
      <c r="P6" s="159" t="str">
        <f>IF(COUNTA('Liste élèves'!$B16:$F16)=0,"","n°"&amp;'Liste élèves'!$A16&amp;" – "&amp;références!D11)</f>
        <v/>
      </c>
      <c r="Q6" s="158" t="str">
        <f>IF(COUNTA('Liste élèves'!$B17:$F17)=0,"","n°"&amp;'Liste élèves'!$A17&amp;" – "&amp;références!D12)</f>
        <v/>
      </c>
      <c r="R6" s="159" t="str">
        <f>IF(COUNTA('Liste élèves'!$B18:$F18)=0,"","n°"&amp;'Liste élèves'!$A18&amp;" – "&amp;références!D13)</f>
        <v/>
      </c>
      <c r="S6" s="158" t="str">
        <f>IF(COUNTA('Liste élèves'!$B19:$F19)=0,"","n°"&amp;'Liste élèves'!$A19&amp;" – "&amp;références!D14)</f>
        <v/>
      </c>
      <c r="T6" s="159" t="str">
        <f>IF(COUNTA('Liste élèves'!$B20:$F20)=0,"","n°"&amp;'Liste élèves'!$A20&amp;" – "&amp;références!D15)</f>
        <v/>
      </c>
      <c r="U6" s="158" t="str">
        <f>IF(COUNTA('Liste élèves'!$B21:$F21)=0,"","n°"&amp;'Liste élèves'!$A21&amp;" – "&amp;références!D16)</f>
        <v/>
      </c>
      <c r="V6" s="159" t="str">
        <f>IF(COUNTA('Liste élèves'!$B22:$F22)=0,"","n°"&amp;'Liste élèves'!$A22&amp;" – "&amp;références!D17)</f>
        <v/>
      </c>
      <c r="W6" s="158" t="str">
        <f>IF(COUNTA('Liste élèves'!$B23:$F23)=0,"","n°"&amp;'Liste élèves'!$A23&amp;" – "&amp;références!D18)</f>
        <v/>
      </c>
      <c r="X6" s="159" t="str">
        <f>IF(COUNTA('Liste élèves'!$B24:$F24)=0,"","n°"&amp;'Liste élèves'!$A24&amp;" – "&amp;références!D19)</f>
        <v/>
      </c>
      <c r="Y6" s="158" t="str">
        <f>IF(COUNTA('Liste élèves'!$B25:$F25)=0,"","n°"&amp;'Liste élèves'!$A25&amp;" – "&amp;références!D20)</f>
        <v/>
      </c>
      <c r="Z6" s="159" t="str">
        <f>IF(COUNTA('Liste élèves'!$B26:$F26)=0,"","n°"&amp;'Liste élèves'!$A26&amp;" – "&amp;références!D21)</f>
        <v/>
      </c>
      <c r="AA6" s="158" t="str">
        <f>IF(COUNTA('Liste élèves'!$B27:$F27)=0,"","n°"&amp;'Liste élèves'!$A27&amp;" – "&amp;références!D22)</f>
        <v/>
      </c>
      <c r="AB6" s="159" t="str">
        <f>IF(COUNTA('Liste élèves'!$B28:$F28)=0,"","n°"&amp;'Liste élèves'!$A28&amp;" – "&amp;références!D23)</f>
        <v/>
      </c>
      <c r="AC6" s="158" t="str">
        <f>IF(COUNTA('Liste élèves'!$B29:$F29)=0,"","n°"&amp;'Liste élèves'!$A29&amp;" – "&amp;références!D24)</f>
        <v/>
      </c>
      <c r="AD6" s="159" t="str">
        <f>IF(COUNTA('Liste élèves'!$B30:$F30)=0,"","n°"&amp;'Liste élèves'!$A30&amp;" – "&amp;références!D25)</f>
        <v/>
      </c>
      <c r="AE6" s="158" t="str">
        <f>IF(COUNTA('Liste élèves'!$B31:$F31)=0,"","n°"&amp;'Liste élèves'!$A31&amp;" – "&amp;références!D26)</f>
        <v/>
      </c>
      <c r="AF6" s="159" t="str">
        <f>IF(COUNTA('Liste élèves'!$B32:$F32)=0,"","n°"&amp;'Liste élèves'!$A32&amp;" – "&amp;références!D27)</f>
        <v/>
      </c>
      <c r="AG6" s="158" t="str">
        <f>IF(COUNTA('Liste élèves'!$B33:$F33)=0,"","n°"&amp;'Liste élèves'!$A33&amp;" – "&amp;références!D28)</f>
        <v/>
      </c>
      <c r="AH6" s="159" t="str">
        <f>IF(COUNTA('Liste élèves'!$B34:$F34)=0,"","n°"&amp;'Liste élèves'!$A34&amp;" – "&amp;références!D29)</f>
        <v/>
      </c>
      <c r="AI6" s="158" t="str">
        <f>IF(COUNTA('Liste élèves'!$B35:$F35)=0,"","n°"&amp;'Liste élèves'!$A35&amp;" – "&amp;références!D30)</f>
        <v/>
      </c>
      <c r="AJ6" s="159" t="str">
        <f>IF(COUNTA('Liste élèves'!$B36:$F36)=0,"","n°"&amp;'Liste élèves'!$A36&amp;" – "&amp;références!D31)</f>
        <v/>
      </c>
      <c r="AK6" s="158" t="str">
        <f>IF(COUNTA('Liste élèves'!$B37:$F37)=0,"","n°"&amp;'Liste élèves'!$A37&amp;" – "&amp;références!D32)</f>
        <v/>
      </c>
      <c r="AL6" s="159" t="str">
        <f>IF(COUNTA('Liste élèves'!$B38:$F38)=0,"","n°"&amp;'Liste élèves'!$A38&amp;" – "&amp;références!D33)</f>
        <v/>
      </c>
      <c r="AM6" s="158" t="str">
        <f>IF(COUNTA('Liste élèves'!$B39:$F39)=0,"","n°"&amp;'Liste élèves'!$A39&amp;" – "&amp;références!D34)</f>
        <v/>
      </c>
      <c r="AN6" s="159" t="str">
        <f>IF(COUNTA('Liste élèves'!$B40:$F40)=0,"","n°"&amp;'Liste élèves'!$A40&amp;" – "&amp;références!D35)</f>
        <v/>
      </c>
      <c r="AO6" s="158" t="str">
        <f>IF(COUNTA('Liste élèves'!$B41:$F41)=0,"","n°"&amp;'Liste élèves'!$A41&amp;" – "&amp;références!D36)</f>
        <v/>
      </c>
      <c r="AP6" s="159" t="str">
        <f>IF(COUNTA('Liste élèves'!$B42:$F42)=0,"","n°"&amp;'Liste élèves'!$A42&amp;" – "&amp;références!D37)</f>
        <v/>
      </c>
      <c r="AQ6" s="158" t="str">
        <f>IF(COUNTA('Liste élèves'!$B43:$F43)=0,"","n°"&amp;'Liste élèves'!$A43&amp;" – "&amp;références!D38)</f>
        <v/>
      </c>
      <c r="AR6" s="159" t="str">
        <f>IF(COUNTA('Liste élèves'!$B44:$F44)=0,"","n°"&amp;'Liste élèves'!$A44&amp;" – "&amp;références!D39)</f>
        <v/>
      </c>
      <c r="AS6" s="158" t="str">
        <f>IF(COUNTA('Liste élèves'!$B45:$F45)=0,"","n°"&amp;'Liste élèves'!$A45&amp;" – "&amp;références!D40)</f>
        <v/>
      </c>
      <c r="AT6" s="159" t="str">
        <f>IF(COUNTA('Liste élèves'!$B46:$F46)=0,"","n°"&amp;'Liste élèves'!$A46&amp;" – "&amp;références!D41)</f>
        <v/>
      </c>
      <c r="AU6" s="158" t="str">
        <f>IF(COUNTA('Liste élèves'!$B47:$F47)=0,"","n°"&amp;'Liste élèves'!$A47&amp;" – "&amp;références!D42)</f>
        <v/>
      </c>
      <c r="AV6" s="159" t="str">
        <f>IF(COUNTA('Liste élèves'!$B48:$F48)=0,"","n°"&amp;'Liste élèves'!$A48&amp;" – "&amp;références!D43)</f>
        <v/>
      </c>
      <c r="AW6" s="158" t="str">
        <f>IF(COUNTA('Liste élèves'!$B49:$F49)=0,"","n°"&amp;'Liste élèves'!$A49&amp;" – "&amp;références!D44)</f>
        <v/>
      </c>
      <c r="AX6" s="159" t="str">
        <f>IF(COUNTA('Liste élèves'!$B50:$F50)=0,"","n°"&amp;'Liste élèves'!$A50&amp;" – "&amp;références!D45)</f>
        <v/>
      </c>
      <c r="AY6" s="158" t="str">
        <f>IF(COUNTA('Liste élèves'!$B51:$F51)=0,"","n°"&amp;'Liste élèves'!$A51&amp;" – "&amp;références!D46)</f>
        <v/>
      </c>
      <c r="AZ6" s="159" t="str">
        <f>IF(COUNTA('Liste élèves'!$B52:$F52)=0,"","n°"&amp;'Liste élèves'!$A52&amp;" – "&amp;références!D47)</f>
        <v/>
      </c>
      <c r="BA6" s="158" t="str">
        <f>IF(COUNTA('Liste élèves'!$B53:$F53)=0,"","n°"&amp;'Liste élèves'!$A53&amp;" – "&amp;références!D48)</f>
        <v/>
      </c>
      <c r="BB6" s="159" t="str">
        <f>IF(COUNTA('Liste élèves'!$B54:$F54)=0,"","n°"&amp;'Liste élèves'!$A54&amp;" – "&amp;références!D49)</f>
        <v/>
      </c>
      <c r="BC6" s="158" t="str">
        <f>IF(COUNTA('Liste élèves'!$B55:$F55)=0,"","n°"&amp;'Liste élèves'!$A55&amp;" – "&amp;références!D50)</f>
        <v/>
      </c>
      <c r="BD6" s="159" t="str">
        <f>IF(COUNTA('Liste élèves'!$B56:$F56)=0,"","n°"&amp;'Liste élèves'!$A56&amp;" – "&amp;références!D51)</f>
        <v/>
      </c>
      <c r="BE6" s="158" t="str">
        <f>IF(COUNTA('Liste élèves'!$B57:$F57)=0,"","n°"&amp;'Liste élèves'!$A57&amp;" – "&amp;références!D52)</f>
        <v/>
      </c>
      <c r="BF6" s="159" t="str">
        <f>IF(COUNTA('Liste élèves'!$B58:$F58)=0,"","n°"&amp;'Liste élèves'!$A58&amp;" – "&amp;références!D53)</f>
        <v/>
      </c>
      <c r="BG6" s="158" t="str">
        <f>IF(COUNTA('Liste élèves'!$B59:$F59)=0,"","n°"&amp;'Liste élèves'!$A59&amp;" – "&amp;références!D54)</f>
        <v/>
      </c>
      <c r="BH6" s="159" t="str">
        <f>IF(COUNTA('Liste élèves'!$B60:$F60)=0,"","n°"&amp;'Liste élèves'!$A60&amp;" – "&amp;références!D55)</f>
        <v/>
      </c>
      <c r="BI6" s="158" t="str">
        <f>IF(COUNTA('Liste élèves'!$B61:$F61)=0,"","n°"&amp;'Liste élèves'!$A61&amp;" – "&amp;références!D56)</f>
        <v/>
      </c>
      <c r="BJ6" s="159" t="str">
        <f>IF(COUNTA('Liste élèves'!$B62:$F62)=0,"","n°"&amp;'Liste élèves'!$A62&amp;" – "&amp;références!D57)</f>
        <v/>
      </c>
      <c r="BK6" s="158" t="str">
        <f>IF(COUNTA('Liste élèves'!$B63:$F63)=0,"","n°"&amp;'Liste élèves'!$A63&amp;" – "&amp;références!D58)</f>
        <v/>
      </c>
      <c r="BL6" s="159" t="str">
        <f>IF(COUNTA('Liste élèves'!$B64:$F64)=0,"","n°"&amp;'Liste élèves'!$A64&amp;" – "&amp;références!D59)</f>
        <v/>
      </c>
      <c r="BM6" s="158" t="str">
        <f>IF(COUNTA('Liste élèves'!$B65:$F65)=0,"","n°"&amp;'Liste élèves'!$A65&amp;" – "&amp;références!D60)</f>
        <v/>
      </c>
      <c r="BN6" s="159" t="str">
        <f>IF(COUNTA('Liste élèves'!$B66:$F66)=0,"","n°"&amp;'Liste élèves'!$A66&amp;" – "&amp;références!D61)</f>
        <v/>
      </c>
      <c r="BO6" s="158" t="str">
        <f>IF(COUNTA('Liste élèves'!$B67:$F67)=0,"","n°"&amp;'Liste élèves'!$A67&amp;" – "&amp;références!D62)</f>
        <v/>
      </c>
      <c r="BP6" s="159" t="str">
        <f>IF(COUNTA('Liste élèves'!$B68:$F68)=0,"","n°"&amp;'Liste élèves'!$A68&amp;" – "&amp;références!D63)</f>
        <v/>
      </c>
      <c r="BQ6" s="158" t="str">
        <f>IF(COUNTA('Liste élèves'!$B69:$F69)=0,"","n°"&amp;'Liste élèves'!$A69&amp;" – "&amp;références!D64)</f>
        <v/>
      </c>
      <c r="BR6" s="159" t="str">
        <f>IF(COUNTA('Liste élèves'!$B70:$F70)=0,"","n°"&amp;'Liste élèves'!$A70&amp;" – "&amp;références!D65)</f>
        <v/>
      </c>
      <c r="BS6" s="158" t="str">
        <f>IF(COUNTA('Liste élèves'!$B71:$F71)=0,"","n°"&amp;'Liste élèves'!$A71&amp;" – "&amp;références!D66)</f>
        <v/>
      </c>
      <c r="BT6" s="159" t="str">
        <f>IF(COUNTA('Liste élèves'!$B72:$F72)=0,"","n°"&amp;'Liste élèves'!$A72&amp;" – "&amp;références!D67)</f>
        <v/>
      </c>
      <c r="BU6" s="158" t="str">
        <f>IF(COUNTA('Liste élèves'!$B73:$F73)=0,"","n°"&amp;'Liste élèves'!$A73&amp;" – "&amp;références!D68)</f>
        <v/>
      </c>
      <c r="BV6" s="159" t="str">
        <f>IF(COUNTA('Liste élèves'!$B74:$F74)=0,"","n°"&amp;'Liste élèves'!$A74&amp;" – "&amp;références!D69)</f>
        <v/>
      </c>
      <c r="BW6" s="158" t="str">
        <f>IF(COUNTA('Liste élèves'!$B75:$F75)=0,"","n°"&amp;'Liste élèves'!$A75&amp;" – "&amp;références!D70)</f>
        <v/>
      </c>
      <c r="BX6" s="159" t="str">
        <f>IF(COUNTA('Liste élèves'!$B76:$F76)=0,"","n°"&amp;'Liste élèves'!$A76&amp;" – "&amp;références!D71)</f>
        <v/>
      </c>
      <c r="BY6" s="158" t="str">
        <f>IF(COUNTA('Liste élèves'!$B77:$F77)=0,"","n°"&amp;'Liste élèves'!$A77&amp;" – "&amp;références!D72)</f>
        <v/>
      </c>
      <c r="BZ6" s="159" t="str">
        <f>IF(COUNTA('Liste élèves'!$B78:$F78)=0,"","n°"&amp;'Liste élèves'!$A78&amp;" – "&amp;références!D73)</f>
        <v/>
      </c>
      <c r="CA6" s="158" t="str">
        <f>IF(COUNTA('Liste élèves'!$B79:$F79)=0,"","n°"&amp;'Liste élèves'!$A79&amp;" – "&amp;références!D74)</f>
        <v/>
      </c>
      <c r="CB6" s="159" t="str">
        <f>IF(COUNTA('Liste élèves'!$B80:$F80)=0,"","n°"&amp;'Liste élèves'!$A80&amp;" – "&amp;références!D75)</f>
        <v/>
      </c>
      <c r="CC6" s="158" t="str">
        <f>IF(COUNTA('Liste élèves'!$B81:$F81)=0,"","n°"&amp;'Liste élèves'!$A81&amp;" – "&amp;références!D76)</f>
        <v/>
      </c>
      <c r="CD6" s="159" t="str">
        <f>IF(COUNTA('Liste élèves'!$B82:$F82)=0,"","n°"&amp;'Liste élèves'!$A82&amp;" – "&amp;références!D77)</f>
        <v/>
      </c>
      <c r="CE6" s="158" t="str">
        <f>IF(COUNTA('Liste élèves'!$B83:$F83)=0,"","n°"&amp;'Liste élèves'!$A83&amp;" – "&amp;références!D78)</f>
        <v/>
      </c>
      <c r="CF6" s="159" t="str">
        <f>IF(COUNTA('Liste élèves'!$B84:$F84)=0,"","n°"&amp;'Liste élèves'!$A84&amp;" – "&amp;références!D79)</f>
        <v/>
      </c>
      <c r="CG6" s="158" t="str">
        <f>IF(COUNTA('Liste élèves'!$B85:$F85)=0,"","n°"&amp;'Liste élèves'!$A85&amp;" – "&amp;références!D80)</f>
        <v/>
      </c>
      <c r="CH6" s="159" t="str">
        <f>IF(COUNTA('Liste élèves'!$B86:$F86)=0,"","n°"&amp;'Liste élèves'!$A86&amp;" – "&amp;références!D81)</f>
        <v/>
      </c>
      <c r="CI6" s="158" t="str">
        <f>IF(COUNTA('Liste élèves'!$B87:$F87)=0,"","n°"&amp;'Liste élèves'!$A87&amp;" – "&amp;références!D82)</f>
        <v/>
      </c>
      <c r="CJ6" s="159" t="str">
        <f>IF(COUNTA('Liste élèves'!$B88:$F88)=0,"","n°"&amp;'Liste élèves'!$A88&amp;" – "&amp;références!D83)</f>
        <v/>
      </c>
      <c r="CK6" s="158" t="str">
        <f>IF(COUNTA('Liste élèves'!$B89:$F89)=0,"","n°"&amp;'Liste élèves'!$A89&amp;" – "&amp;références!D84)</f>
        <v/>
      </c>
      <c r="CL6" s="159" t="str">
        <f>IF(COUNTA('Liste élèves'!$B90:$F90)=0,"","n°"&amp;'Liste élèves'!$A90&amp;" – "&amp;références!D85)</f>
        <v/>
      </c>
      <c r="CM6" s="158" t="str">
        <f>IF(COUNTA('Liste élèves'!$B91:$F91)=0,"","n°"&amp;'Liste élèves'!$A91&amp;" – "&amp;références!D86)</f>
        <v/>
      </c>
      <c r="CN6" s="159" t="str">
        <f>IF(COUNTA('Liste élèves'!$B92:$F92)=0,"","n°"&amp;'Liste élèves'!$A92&amp;" – "&amp;références!D87)</f>
        <v/>
      </c>
      <c r="CO6" s="158" t="str">
        <f>IF(COUNTA('Liste élèves'!$B93:$F93)=0,"","n°"&amp;'Liste élèves'!$A93&amp;" – "&amp;références!D88)</f>
        <v/>
      </c>
      <c r="CP6" s="159" t="str">
        <f>IF(COUNTA('Liste élèves'!$B94:$F94)=0,"","n°"&amp;'Liste élèves'!$A94&amp;" – "&amp;références!D89)</f>
        <v/>
      </c>
      <c r="CQ6" s="158" t="str">
        <f>IF(COUNTA('Liste élèves'!$B95:$F95)=0,"","n°"&amp;'Liste élèves'!$A95&amp;" – "&amp;références!D90)</f>
        <v/>
      </c>
      <c r="CR6" s="159" t="str">
        <f>IF(COUNTA('Liste élèves'!$B96:$F96)=0,"","n°"&amp;'Liste élèves'!$A96&amp;" – "&amp;références!D91)</f>
        <v/>
      </c>
      <c r="CS6" s="158" t="str">
        <f>IF(COUNTA('Liste élèves'!$B97:$F97)=0,"","n°"&amp;'Liste élèves'!$A97&amp;" – "&amp;références!D92)</f>
        <v/>
      </c>
      <c r="CT6" s="159" t="str">
        <f>IF(COUNTA('Liste élèves'!$B98:$F98)=0,"","n°"&amp;'Liste élèves'!$A98&amp;" – "&amp;références!D93)</f>
        <v/>
      </c>
      <c r="CU6" s="158" t="str">
        <f>IF(COUNTA('Liste élèves'!$B99:$F99)=0,"","n°"&amp;'Liste élèves'!$A99&amp;" – "&amp;références!D94)</f>
        <v/>
      </c>
      <c r="CV6" s="159" t="str">
        <f>IF(COUNTA('Liste élèves'!$B100:$F100)=0,"","n°"&amp;'Liste élèves'!$A100&amp;" – "&amp;références!D95)</f>
        <v/>
      </c>
      <c r="CW6" s="158" t="str">
        <f>IF(COUNTA('Liste élèves'!$B101:$F101)=0,"","n°"&amp;'Liste élèves'!$A101&amp;" – "&amp;références!D96)</f>
        <v/>
      </c>
      <c r="CX6" s="159" t="str">
        <f>IF(COUNTA('Liste élèves'!$B102:$F102)=0,"","n°"&amp;'Liste élèves'!$A102&amp;" – "&amp;références!D97)</f>
        <v/>
      </c>
      <c r="CY6" s="158" t="str">
        <f>IF(COUNTA('Liste élèves'!$B103:$F103)=0,"","n°"&amp;'Liste élèves'!$A103&amp;" – "&amp;références!D98)</f>
        <v/>
      </c>
      <c r="CZ6" s="159" t="str">
        <f>IF(COUNTA('Liste élèves'!$B104:$F104)=0,"","n°"&amp;'Liste élèves'!$A104&amp;" – "&amp;références!D99)</f>
        <v/>
      </c>
      <c r="DA6" s="158" t="str">
        <f>IF(COUNTA('Liste élèves'!$B105:$F105)=0,"","n°"&amp;'Liste élèves'!$A105&amp;" – "&amp;références!D100)</f>
        <v/>
      </c>
      <c r="DB6" s="159" t="str">
        <f>IF(COUNTA('Liste élèves'!$B106:$F106)=0,"","n°"&amp;'Liste élèves'!$A106&amp;" – "&amp;références!D101)</f>
        <v/>
      </c>
      <c r="DC6" s="160" t="str">
        <f>IF(COUNTA('Liste élèves'!$B107:$F107)=0,"","n°"&amp;'Liste élèves'!$A107&amp;" – "&amp;références!D102)</f>
        <v/>
      </c>
      <c r="DD6" s="161" t="s">
        <v>115</v>
      </c>
      <c r="DE6" s="162" t="s">
        <v>67</v>
      </c>
    </row>
    <row r="7" spans="2:109" s="171" customFormat="1" ht="24" customHeight="1">
      <c r="B7" s="163"/>
      <c r="C7" s="164"/>
      <c r="D7" s="164"/>
      <c r="E7" s="165"/>
      <c r="F7" s="166"/>
      <c r="G7" s="167" t="str">
        <f>IF(G$6="","","Résultats")</f>
        <v/>
      </c>
      <c r="H7" s="168" t="str">
        <f t="shared" ref="H7:BS7" si="0">IF(H$6="","","Résultats")</f>
        <v/>
      </c>
      <c r="I7" s="167" t="str">
        <f t="shared" si="0"/>
        <v/>
      </c>
      <c r="J7" s="168" t="str">
        <f t="shared" si="0"/>
        <v/>
      </c>
      <c r="K7" s="167" t="str">
        <f t="shared" si="0"/>
        <v/>
      </c>
      <c r="L7" s="168" t="str">
        <f t="shared" si="0"/>
        <v/>
      </c>
      <c r="M7" s="167" t="str">
        <f t="shared" si="0"/>
        <v/>
      </c>
      <c r="N7" s="168" t="str">
        <f t="shared" si="0"/>
        <v/>
      </c>
      <c r="O7" s="167" t="str">
        <f t="shared" si="0"/>
        <v/>
      </c>
      <c r="P7" s="168" t="str">
        <f t="shared" si="0"/>
        <v/>
      </c>
      <c r="Q7" s="167" t="str">
        <f t="shared" si="0"/>
        <v/>
      </c>
      <c r="R7" s="168" t="str">
        <f t="shared" si="0"/>
        <v/>
      </c>
      <c r="S7" s="167" t="str">
        <f t="shared" si="0"/>
        <v/>
      </c>
      <c r="T7" s="168" t="str">
        <f t="shared" si="0"/>
        <v/>
      </c>
      <c r="U7" s="167" t="str">
        <f t="shared" si="0"/>
        <v/>
      </c>
      <c r="V7" s="168" t="str">
        <f t="shared" si="0"/>
        <v/>
      </c>
      <c r="W7" s="167" t="str">
        <f t="shared" si="0"/>
        <v/>
      </c>
      <c r="X7" s="168" t="str">
        <f t="shared" si="0"/>
        <v/>
      </c>
      <c r="Y7" s="167" t="str">
        <f t="shared" si="0"/>
        <v/>
      </c>
      <c r="Z7" s="168" t="str">
        <f t="shared" si="0"/>
        <v/>
      </c>
      <c r="AA7" s="167" t="str">
        <f t="shared" si="0"/>
        <v/>
      </c>
      <c r="AB7" s="168" t="str">
        <f t="shared" si="0"/>
        <v/>
      </c>
      <c r="AC7" s="167" t="str">
        <f t="shared" si="0"/>
        <v/>
      </c>
      <c r="AD7" s="168" t="str">
        <f t="shared" si="0"/>
        <v/>
      </c>
      <c r="AE7" s="167" t="str">
        <f t="shared" si="0"/>
        <v/>
      </c>
      <c r="AF7" s="168" t="str">
        <f t="shared" si="0"/>
        <v/>
      </c>
      <c r="AG7" s="167" t="str">
        <f t="shared" si="0"/>
        <v/>
      </c>
      <c r="AH7" s="168" t="str">
        <f t="shared" si="0"/>
        <v/>
      </c>
      <c r="AI7" s="167" t="str">
        <f t="shared" si="0"/>
        <v/>
      </c>
      <c r="AJ7" s="168" t="str">
        <f t="shared" si="0"/>
        <v/>
      </c>
      <c r="AK7" s="167" t="str">
        <f t="shared" si="0"/>
        <v/>
      </c>
      <c r="AL7" s="168" t="str">
        <f t="shared" si="0"/>
        <v/>
      </c>
      <c r="AM7" s="167" t="str">
        <f t="shared" si="0"/>
        <v/>
      </c>
      <c r="AN7" s="168" t="str">
        <f t="shared" si="0"/>
        <v/>
      </c>
      <c r="AO7" s="167" t="str">
        <f t="shared" si="0"/>
        <v/>
      </c>
      <c r="AP7" s="168" t="str">
        <f t="shared" si="0"/>
        <v/>
      </c>
      <c r="AQ7" s="167" t="str">
        <f t="shared" si="0"/>
        <v/>
      </c>
      <c r="AR7" s="168" t="str">
        <f t="shared" si="0"/>
        <v/>
      </c>
      <c r="AS7" s="167" t="str">
        <f t="shared" si="0"/>
        <v/>
      </c>
      <c r="AT7" s="168" t="str">
        <f t="shared" si="0"/>
        <v/>
      </c>
      <c r="AU7" s="167" t="str">
        <f t="shared" si="0"/>
        <v/>
      </c>
      <c r="AV7" s="168" t="str">
        <f t="shared" si="0"/>
        <v/>
      </c>
      <c r="AW7" s="167" t="str">
        <f t="shared" si="0"/>
        <v/>
      </c>
      <c r="AX7" s="168" t="str">
        <f t="shared" si="0"/>
        <v/>
      </c>
      <c r="AY7" s="167" t="str">
        <f t="shared" si="0"/>
        <v/>
      </c>
      <c r="AZ7" s="168" t="str">
        <f t="shared" si="0"/>
        <v/>
      </c>
      <c r="BA7" s="167" t="str">
        <f t="shared" si="0"/>
        <v/>
      </c>
      <c r="BB7" s="168" t="str">
        <f t="shared" si="0"/>
        <v/>
      </c>
      <c r="BC7" s="167" t="str">
        <f t="shared" si="0"/>
        <v/>
      </c>
      <c r="BD7" s="168" t="str">
        <f t="shared" si="0"/>
        <v/>
      </c>
      <c r="BE7" s="167" t="str">
        <f t="shared" si="0"/>
        <v/>
      </c>
      <c r="BF7" s="168" t="str">
        <f t="shared" si="0"/>
        <v/>
      </c>
      <c r="BG7" s="167" t="str">
        <f t="shared" si="0"/>
        <v/>
      </c>
      <c r="BH7" s="168" t="str">
        <f t="shared" si="0"/>
        <v/>
      </c>
      <c r="BI7" s="167" t="str">
        <f t="shared" si="0"/>
        <v/>
      </c>
      <c r="BJ7" s="168" t="str">
        <f t="shared" si="0"/>
        <v/>
      </c>
      <c r="BK7" s="167" t="str">
        <f t="shared" si="0"/>
        <v/>
      </c>
      <c r="BL7" s="168" t="str">
        <f t="shared" si="0"/>
        <v/>
      </c>
      <c r="BM7" s="167" t="str">
        <f t="shared" si="0"/>
        <v/>
      </c>
      <c r="BN7" s="168" t="str">
        <f t="shared" si="0"/>
        <v/>
      </c>
      <c r="BO7" s="167" t="str">
        <f t="shared" si="0"/>
        <v/>
      </c>
      <c r="BP7" s="168" t="str">
        <f t="shared" si="0"/>
        <v/>
      </c>
      <c r="BQ7" s="167" t="str">
        <f t="shared" si="0"/>
        <v/>
      </c>
      <c r="BR7" s="168" t="str">
        <f t="shared" si="0"/>
        <v/>
      </c>
      <c r="BS7" s="167" t="str">
        <f t="shared" si="0"/>
        <v/>
      </c>
      <c r="BT7" s="168" t="str">
        <f t="shared" ref="BT7:DC7" si="1">IF(BT$6="","","Résultats")</f>
        <v/>
      </c>
      <c r="BU7" s="167" t="str">
        <f t="shared" si="1"/>
        <v/>
      </c>
      <c r="BV7" s="168" t="str">
        <f t="shared" si="1"/>
        <v/>
      </c>
      <c r="BW7" s="167" t="str">
        <f t="shared" si="1"/>
        <v/>
      </c>
      <c r="BX7" s="168" t="str">
        <f t="shared" si="1"/>
        <v/>
      </c>
      <c r="BY7" s="167" t="str">
        <f t="shared" si="1"/>
        <v/>
      </c>
      <c r="BZ7" s="168" t="str">
        <f t="shared" si="1"/>
        <v/>
      </c>
      <c r="CA7" s="167" t="str">
        <f t="shared" si="1"/>
        <v/>
      </c>
      <c r="CB7" s="168" t="str">
        <f t="shared" si="1"/>
        <v/>
      </c>
      <c r="CC7" s="167" t="str">
        <f t="shared" si="1"/>
        <v/>
      </c>
      <c r="CD7" s="168" t="str">
        <f t="shared" si="1"/>
        <v/>
      </c>
      <c r="CE7" s="167" t="str">
        <f t="shared" si="1"/>
        <v/>
      </c>
      <c r="CF7" s="168" t="str">
        <f t="shared" si="1"/>
        <v/>
      </c>
      <c r="CG7" s="167" t="str">
        <f t="shared" si="1"/>
        <v/>
      </c>
      <c r="CH7" s="168" t="str">
        <f t="shared" si="1"/>
        <v/>
      </c>
      <c r="CI7" s="167" t="str">
        <f t="shared" si="1"/>
        <v/>
      </c>
      <c r="CJ7" s="168" t="str">
        <f t="shared" si="1"/>
        <v/>
      </c>
      <c r="CK7" s="167" t="str">
        <f t="shared" si="1"/>
        <v/>
      </c>
      <c r="CL7" s="168" t="str">
        <f t="shared" si="1"/>
        <v/>
      </c>
      <c r="CM7" s="167" t="str">
        <f t="shared" si="1"/>
        <v/>
      </c>
      <c r="CN7" s="168" t="str">
        <f t="shared" si="1"/>
        <v/>
      </c>
      <c r="CO7" s="167" t="str">
        <f t="shared" si="1"/>
        <v/>
      </c>
      <c r="CP7" s="168" t="str">
        <f t="shared" si="1"/>
        <v/>
      </c>
      <c r="CQ7" s="167" t="str">
        <f t="shared" si="1"/>
        <v/>
      </c>
      <c r="CR7" s="168" t="str">
        <f t="shared" si="1"/>
        <v/>
      </c>
      <c r="CS7" s="167" t="str">
        <f t="shared" si="1"/>
        <v/>
      </c>
      <c r="CT7" s="168" t="str">
        <f t="shared" si="1"/>
        <v/>
      </c>
      <c r="CU7" s="167" t="str">
        <f t="shared" si="1"/>
        <v/>
      </c>
      <c r="CV7" s="168" t="str">
        <f t="shared" si="1"/>
        <v/>
      </c>
      <c r="CW7" s="167" t="str">
        <f t="shared" si="1"/>
        <v/>
      </c>
      <c r="CX7" s="168" t="str">
        <f t="shared" si="1"/>
        <v/>
      </c>
      <c r="CY7" s="167" t="str">
        <f t="shared" si="1"/>
        <v/>
      </c>
      <c r="CZ7" s="168" t="str">
        <f t="shared" si="1"/>
        <v/>
      </c>
      <c r="DA7" s="167" t="str">
        <f t="shared" si="1"/>
        <v/>
      </c>
      <c r="DB7" s="168" t="str">
        <f t="shared" si="1"/>
        <v/>
      </c>
      <c r="DC7" s="167" t="str">
        <f t="shared" si="1"/>
        <v/>
      </c>
      <c r="DD7" s="169"/>
      <c r="DE7" s="170"/>
    </row>
    <row r="8" spans="2:109" ht="31.5" customHeight="1">
      <c r="B8" s="250" t="s">
        <v>6</v>
      </c>
      <c r="C8" s="251" t="s">
        <v>126</v>
      </c>
      <c r="D8" s="251" t="s">
        <v>8</v>
      </c>
      <c r="E8" s="172" t="s">
        <v>9</v>
      </c>
      <c r="F8" s="65" t="str">
        <f>IFERROR(DD8,"")</f>
        <v/>
      </c>
      <c r="G8" s="26" t="str">
        <f t="shared" ref="G8:BS23" si="2">IF(G$6="","",1)</f>
        <v/>
      </c>
      <c r="H8" s="26" t="str">
        <f t="shared" si="2"/>
        <v/>
      </c>
      <c r="I8" s="26" t="str">
        <f t="shared" si="2"/>
        <v/>
      </c>
      <c r="J8" s="26" t="str">
        <f t="shared" si="2"/>
        <v/>
      </c>
      <c r="K8" s="26" t="str">
        <f t="shared" si="2"/>
        <v/>
      </c>
      <c r="L8" s="26" t="str">
        <f t="shared" si="2"/>
        <v/>
      </c>
      <c r="M8" s="26" t="str">
        <f t="shared" si="2"/>
        <v/>
      </c>
      <c r="N8" s="26" t="str">
        <f t="shared" si="2"/>
        <v/>
      </c>
      <c r="O8" s="26" t="str">
        <f t="shared" si="2"/>
        <v/>
      </c>
      <c r="P8" s="26" t="str">
        <f t="shared" si="2"/>
        <v/>
      </c>
      <c r="Q8" s="26" t="str">
        <f t="shared" si="2"/>
        <v/>
      </c>
      <c r="R8" s="26" t="str">
        <f t="shared" si="2"/>
        <v/>
      </c>
      <c r="S8" s="26" t="str">
        <f t="shared" si="2"/>
        <v/>
      </c>
      <c r="T8" s="26" t="str">
        <f t="shared" si="2"/>
        <v/>
      </c>
      <c r="U8" s="26" t="str">
        <f t="shared" si="2"/>
        <v/>
      </c>
      <c r="V8" s="26" t="str">
        <f t="shared" si="2"/>
        <v/>
      </c>
      <c r="W8" s="26" t="str">
        <f t="shared" si="2"/>
        <v/>
      </c>
      <c r="X8" s="26" t="str">
        <f t="shared" si="2"/>
        <v/>
      </c>
      <c r="Y8" s="26" t="str">
        <f t="shared" si="2"/>
        <v/>
      </c>
      <c r="Z8" s="26" t="str">
        <f t="shared" si="2"/>
        <v/>
      </c>
      <c r="AA8" s="26" t="str">
        <f t="shared" si="2"/>
        <v/>
      </c>
      <c r="AB8" s="26" t="str">
        <f t="shared" si="2"/>
        <v/>
      </c>
      <c r="AC8" s="26" t="str">
        <f t="shared" si="2"/>
        <v/>
      </c>
      <c r="AD8" s="26" t="str">
        <f t="shared" si="2"/>
        <v/>
      </c>
      <c r="AE8" s="26" t="str">
        <f t="shared" si="2"/>
        <v/>
      </c>
      <c r="AF8" s="26" t="str">
        <f t="shared" si="2"/>
        <v/>
      </c>
      <c r="AG8" s="26" t="str">
        <f t="shared" si="2"/>
        <v/>
      </c>
      <c r="AH8" s="26" t="str">
        <f t="shared" si="2"/>
        <v/>
      </c>
      <c r="AI8" s="26" t="str">
        <f t="shared" si="2"/>
        <v/>
      </c>
      <c r="AJ8" s="26" t="str">
        <f t="shared" si="2"/>
        <v/>
      </c>
      <c r="AK8" s="26" t="str">
        <f t="shared" si="2"/>
        <v/>
      </c>
      <c r="AL8" s="26" t="str">
        <f t="shared" si="2"/>
        <v/>
      </c>
      <c r="AM8" s="26" t="str">
        <f t="shared" si="2"/>
        <v/>
      </c>
      <c r="AN8" s="26" t="str">
        <f t="shared" si="2"/>
        <v/>
      </c>
      <c r="AO8" s="26" t="str">
        <f t="shared" si="2"/>
        <v/>
      </c>
      <c r="AP8" s="26" t="str">
        <f t="shared" si="2"/>
        <v/>
      </c>
      <c r="AQ8" s="26" t="str">
        <f t="shared" si="2"/>
        <v/>
      </c>
      <c r="AR8" s="26" t="str">
        <f t="shared" si="2"/>
        <v/>
      </c>
      <c r="AS8" s="26" t="str">
        <f t="shared" si="2"/>
        <v/>
      </c>
      <c r="AT8" s="26" t="str">
        <f t="shared" si="2"/>
        <v/>
      </c>
      <c r="AU8" s="26" t="str">
        <f t="shared" si="2"/>
        <v/>
      </c>
      <c r="AV8" s="26" t="str">
        <f t="shared" si="2"/>
        <v/>
      </c>
      <c r="AW8" s="26" t="str">
        <f t="shared" si="2"/>
        <v/>
      </c>
      <c r="AX8" s="26" t="str">
        <f t="shared" si="2"/>
        <v/>
      </c>
      <c r="AY8" s="26" t="str">
        <f t="shared" si="2"/>
        <v/>
      </c>
      <c r="AZ8" s="26" t="str">
        <f t="shared" si="2"/>
        <v/>
      </c>
      <c r="BA8" s="26" t="str">
        <f t="shared" si="2"/>
        <v/>
      </c>
      <c r="BB8" s="26" t="str">
        <f t="shared" si="2"/>
        <v/>
      </c>
      <c r="BC8" s="26" t="str">
        <f t="shared" si="2"/>
        <v/>
      </c>
      <c r="BD8" s="26" t="str">
        <f t="shared" si="2"/>
        <v/>
      </c>
      <c r="BE8" s="26" t="str">
        <f t="shared" si="2"/>
        <v/>
      </c>
      <c r="BF8" s="26" t="str">
        <f t="shared" si="2"/>
        <v/>
      </c>
      <c r="BG8" s="26" t="str">
        <f t="shared" si="2"/>
        <v/>
      </c>
      <c r="BH8" s="26" t="str">
        <f t="shared" si="2"/>
        <v/>
      </c>
      <c r="BI8" s="26" t="str">
        <f t="shared" si="2"/>
        <v/>
      </c>
      <c r="BJ8" s="26" t="str">
        <f t="shared" si="2"/>
        <v/>
      </c>
      <c r="BK8" s="26" t="str">
        <f t="shared" si="2"/>
        <v/>
      </c>
      <c r="BL8" s="26" t="str">
        <f t="shared" si="2"/>
        <v/>
      </c>
      <c r="BM8" s="26" t="str">
        <f t="shared" si="2"/>
        <v/>
      </c>
      <c r="BN8" s="26" t="str">
        <f t="shared" si="2"/>
        <v/>
      </c>
      <c r="BO8" s="26" t="str">
        <f t="shared" si="2"/>
        <v/>
      </c>
      <c r="BP8" s="26" t="str">
        <f t="shared" si="2"/>
        <v/>
      </c>
      <c r="BQ8" s="26" t="str">
        <f t="shared" si="2"/>
        <v/>
      </c>
      <c r="BR8" s="26" t="str">
        <f t="shared" si="2"/>
        <v/>
      </c>
      <c r="BS8" s="26" t="str">
        <f t="shared" si="2"/>
        <v/>
      </c>
      <c r="BT8" s="26" t="str">
        <f t="shared" ref="BT8:DC15" si="3">IF(BT$6="","",1)</f>
        <v/>
      </c>
      <c r="BU8" s="26" t="str">
        <f t="shared" si="3"/>
        <v/>
      </c>
      <c r="BV8" s="26" t="str">
        <f t="shared" si="3"/>
        <v/>
      </c>
      <c r="BW8" s="26" t="str">
        <f t="shared" si="3"/>
        <v/>
      </c>
      <c r="BX8" s="26" t="str">
        <f t="shared" si="3"/>
        <v/>
      </c>
      <c r="BY8" s="26" t="str">
        <f t="shared" si="3"/>
        <v/>
      </c>
      <c r="BZ8" s="26" t="str">
        <f t="shared" si="3"/>
        <v/>
      </c>
      <c r="CA8" s="26" t="str">
        <f t="shared" si="3"/>
        <v/>
      </c>
      <c r="CB8" s="26" t="str">
        <f t="shared" si="3"/>
        <v/>
      </c>
      <c r="CC8" s="26" t="str">
        <f t="shared" si="3"/>
        <v/>
      </c>
      <c r="CD8" s="26" t="str">
        <f t="shared" si="3"/>
        <v/>
      </c>
      <c r="CE8" s="26" t="str">
        <f t="shared" si="3"/>
        <v/>
      </c>
      <c r="CF8" s="26" t="str">
        <f t="shared" si="3"/>
        <v/>
      </c>
      <c r="CG8" s="26" t="str">
        <f t="shared" si="3"/>
        <v/>
      </c>
      <c r="CH8" s="26" t="str">
        <f t="shared" si="3"/>
        <v/>
      </c>
      <c r="CI8" s="26" t="str">
        <f t="shared" si="3"/>
        <v/>
      </c>
      <c r="CJ8" s="26" t="str">
        <f t="shared" si="3"/>
        <v/>
      </c>
      <c r="CK8" s="26" t="str">
        <f t="shared" si="3"/>
        <v/>
      </c>
      <c r="CL8" s="26" t="str">
        <f t="shared" si="3"/>
        <v/>
      </c>
      <c r="CM8" s="26" t="str">
        <f t="shared" si="3"/>
        <v/>
      </c>
      <c r="CN8" s="26" t="str">
        <f t="shared" si="3"/>
        <v/>
      </c>
      <c r="CO8" s="26" t="str">
        <f t="shared" si="3"/>
        <v/>
      </c>
      <c r="CP8" s="26" t="str">
        <f t="shared" si="3"/>
        <v/>
      </c>
      <c r="CQ8" s="26" t="str">
        <f t="shared" si="3"/>
        <v/>
      </c>
      <c r="CR8" s="26" t="str">
        <f t="shared" si="3"/>
        <v/>
      </c>
      <c r="CS8" s="26" t="str">
        <f t="shared" si="3"/>
        <v/>
      </c>
      <c r="CT8" s="26" t="str">
        <f t="shared" si="3"/>
        <v/>
      </c>
      <c r="CU8" s="26" t="str">
        <f t="shared" si="3"/>
        <v/>
      </c>
      <c r="CV8" s="26" t="str">
        <f t="shared" si="3"/>
        <v/>
      </c>
      <c r="CW8" s="26" t="str">
        <f t="shared" si="3"/>
        <v/>
      </c>
      <c r="CX8" s="26" t="str">
        <f t="shared" si="3"/>
        <v/>
      </c>
      <c r="CY8" s="26" t="str">
        <f t="shared" si="3"/>
        <v/>
      </c>
      <c r="CZ8" s="26" t="str">
        <f t="shared" si="3"/>
        <v/>
      </c>
      <c r="DA8" s="26" t="str">
        <f t="shared" si="3"/>
        <v/>
      </c>
      <c r="DB8" s="26" t="str">
        <f t="shared" si="3"/>
        <v/>
      </c>
      <c r="DC8" s="26" t="str">
        <f t="shared" si="3"/>
        <v/>
      </c>
      <c r="DD8" s="64" t="e">
        <f t="shared" ref="DD8:DD31" si="4">IF(COUNTA(G8,H8,I8,J8,K8,L8,M8,N8,O8,P8,Q8,R8,S8,T8,U8,V8,W8,X8,Y8,Z8,AA8,AB8,AC8,AD8,AE8,AF8,AG8,AH8,AI8,AK8,AJ8,AL8,AM8,AN8,AO8,AP8,AQ8,AR8,AS8,AT8,AU8,AV8,AW8,AX8,AY8,AZ8,BA8,BB8,BC8,BD8,BE8,BF8,BG8,BH8,BI8,BJ8,BK8,BL8,BM8,BN8,BO8,BP8,BQ8,BR8,BS8,BT8,BU8,BV8,BW8,BX8,BY8,BZ8,CA8,CB8,CC8,CD8,CE8,CF8,CG8,CH8,CI8,CJ8,CK8,CL8,CM8,CN8,CO8,CP8,CQ8,CR8,CS8,CT8,CU8,CV8,CW8,CX8,CY8,CZ8,DA8,DB8,DC8)=0,"",AVERAGE(G8,H8,I8,J8,K8,L8,M8,N8,O8,P8,Q8,R8,S8,T8,U8,V8,W8,X8,Y8,Z8,AA8,AB8,AC8,AD8,AE8,AF8,AG8,AH8,AI8,AK8,AJ8,AL8,AM8,AN8,AO8,AP8,AQ8,AR8,AS8,AT8,AU8,AV8,AW8,AX8,AY8,AZ8,BA8,BB8,BC8,BD8,BE8,BF8,BG8,BH8,BI8,BJ8,BK8,BL8,BM8,BN8,BO8,BP8,BQ8,BR8,BS8,BT8,BU8,BV8,BW8,BX8,BY8,BZ8,CA8,CB8,CC8,CD8,CE8,CF8,CG8,CH8,CI8,CJ8,CK8,CL8,CM8,CN8,CO8,CP8,CQ8,CR8,CS8,CT8,CU8,CV8,CW8,CX8,CY8,CZ8,DA8,DB8,DC8))</f>
        <v>#DIV/0!</v>
      </c>
      <c r="DE8"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9" spans="2:109" ht="30.75" customHeight="1">
      <c r="B9" s="250"/>
      <c r="C9" s="251"/>
      <c r="D9" s="251"/>
      <c r="E9" s="172" t="s">
        <v>10</v>
      </c>
      <c r="F9" s="65" t="str">
        <f t="shared" ref="F9:F31" si="5">IFERROR(DD9,"")</f>
        <v/>
      </c>
      <c r="G9" s="26" t="str">
        <f t="shared" si="2"/>
        <v/>
      </c>
      <c r="H9" s="26" t="str">
        <f t="shared" si="2"/>
        <v/>
      </c>
      <c r="I9" s="26" t="str">
        <f t="shared" si="2"/>
        <v/>
      </c>
      <c r="J9" s="26" t="str">
        <f t="shared" si="2"/>
        <v/>
      </c>
      <c r="K9" s="26" t="str">
        <f t="shared" si="2"/>
        <v/>
      </c>
      <c r="L9" s="26" t="str">
        <f t="shared" si="2"/>
        <v/>
      </c>
      <c r="M9" s="26" t="str">
        <f t="shared" si="2"/>
        <v/>
      </c>
      <c r="N9" s="26" t="str">
        <f t="shared" si="2"/>
        <v/>
      </c>
      <c r="O9" s="26" t="str">
        <f t="shared" si="2"/>
        <v/>
      </c>
      <c r="P9" s="26" t="str">
        <f t="shared" si="2"/>
        <v/>
      </c>
      <c r="Q9" s="26" t="str">
        <f t="shared" si="2"/>
        <v/>
      </c>
      <c r="R9" s="26" t="str">
        <f t="shared" si="2"/>
        <v/>
      </c>
      <c r="S9" s="26" t="str">
        <f t="shared" si="2"/>
        <v/>
      </c>
      <c r="T9" s="26" t="str">
        <f t="shared" si="2"/>
        <v/>
      </c>
      <c r="U9" s="26" t="str">
        <f t="shared" si="2"/>
        <v/>
      </c>
      <c r="V9" s="26" t="str">
        <f t="shared" si="2"/>
        <v/>
      </c>
      <c r="W9" s="26" t="str">
        <f t="shared" si="2"/>
        <v/>
      </c>
      <c r="X9" s="26" t="str">
        <f t="shared" si="2"/>
        <v/>
      </c>
      <c r="Y9" s="26" t="str">
        <f t="shared" si="2"/>
        <v/>
      </c>
      <c r="Z9" s="26" t="str">
        <f t="shared" si="2"/>
        <v/>
      </c>
      <c r="AA9" s="26" t="str">
        <f t="shared" si="2"/>
        <v/>
      </c>
      <c r="AB9" s="26" t="str">
        <f t="shared" si="2"/>
        <v/>
      </c>
      <c r="AC9" s="26" t="str">
        <f t="shared" si="2"/>
        <v/>
      </c>
      <c r="AD9" s="26" t="str">
        <f t="shared" si="2"/>
        <v/>
      </c>
      <c r="AE9" s="26" t="str">
        <f t="shared" si="2"/>
        <v/>
      </c>
      <c r="AF9" s="26" t="str">
        <f t="shared" si="2"/>
        <v/>
      </c>
      <c r="AG9" s="26" t="str">
        <f t="shared" si="2"/>
        <v/>
      </c>
      <c r="AH9" s="26" t="str">
        <f t="shared" si="2"/>
        <v/>
      </c>
      <c r="AI9" s="26" t="str">
        <f t="shared" si="2"/>
        <v/>
      </c>
      <c r="AJ9" s="26" t="str">
        <f t="shared" si="2"/>
        <v/>
      </c>
      <c r="AK9" s="26" t="str">
        <f t="shared" si="2"/>
        <v/>
      </c>
      <c r="AL9" s="26" t="str">
        <f t="shared" si="2"/>
        <v/>
      </c>
      <c r="AM9" s="26" t="str">
        <f t="shared" si="2"/>
        <v/>
      </c>
      <c r="AN9" s="26" t="str">
        <f t="shared" si="2"/>
        <v/>
      </c>
      <c r="AO9" s="26" t="str">
        <f t="shared" si="2"/>
        <v/>
      </c>
      <c r="AP9" s="26" t="str">
        <f t="shared" si="2"/>
        <v/>
      </c>
      <c r="AQ9" s="26" t="str">
        <f t="shared" si="2"/>
        <v/>
      </c>
      <c r="AR9" s="26" t="str">
        <f t="shared" si="2"/>
        <v/>
      </c>
      <c r="AS9" s="26" t="str">
        <f t="shared" si="2"/>
        <v/>
      </c>
      <c r="AT9" s="26" t="str">
        <f t="shared" si="2"/>
        <v/>
      </c>
      <c r="AU9" s="26" t="str">
        <f t="shared" si="2"/>
        <v/>
      </c>
      <c r="AV9" s="26" t="str">
        <f t="shared" si="2"/>
        <v/>
      </c>
      <c r="AW9" s="26" t="str">
        <f t="shared" si="2"/>
        <v/>
      </c>
      <c r="AX9" s="26" t="str">
        <f t="shared" si="2"/>
        <v/>
      </c>
      <c r="AY9" s="26" t="str">
        <f t="shared" si="2"/>
        <v/>
      </c>
      <c r="AZ9" s="26" t="str">
        <f t="shared" si="2"/>
        <v/>
      </c>
      <c r="BA9" s="26" t="str">
        <f t="shared" si="2"/>
        <v/>
      </c>
      <c r="BB9" s="26" t="str">
        <f t="shared" si="2"/>
        <v/>
      </c>
      <c r="BC9" s="26" t="str">
        <f t="shared" si="2"/>
        <v/>
      </c>
      <c r="BD9" s="26" t="str">
        <f t="shared" si="2"/>
        <v/>
      </c>
      <c r="BE9" s="26" t="str">
        <f t="shared" si="2"/>
        <v/>
      </c>
      <c r="BF9" s="26" t="str">
        <f t="shared" si="2"/>
        <v/>
      </c>
      <c r="BG9" s="26" t="str">
        <f t="shared" si="2"/>
        <v/>
      </c>
      <c r="BH9" s="26" t="str">
        <f t="shared" si="2"/>
        <v/>
      </c>
      <c r="BI9" s="26" t="str">
        <f t="shared" si="2"/>
        <v/>
      </c>
      <c r="BJ9" s="26" t="str">
        <f t="shared" si="2"/>
        <v/>
      </c>
      <c r="BK9" s="26" t="str">
        <f t="shared" si="2"/>
        <v/>
      </c>
      <c r="BL9" s="26" t="str">
        <f t="shared" si="2"/>
        <v/>
      </c>
      <c r="BM9" s="26" t="str">
        <f t="shared" si="2"/>
        <v/>
      </c>
      <c r="BN9" s="26" t="str">
        <f t="shared" si="2"/>
        <v/>
      </c>
      <c r="BO9" s="26" t="str">
        <f t="shared" si="2"/>
        <v/>
      </c>
      <c r="BP9" s="26" t="str">
        <f t="shared" si="2"/>
        <v/>
      </c>
      <c r="BQ9" s="26" t="str">
        <f t="shared" si="2"/>
        <v/>
      </c>
      <c r="BR9" s="26" t="str">
        <f t="shared" si="2"/>
        <v/>
      </c>
      <c r="BS9" s="26" t="str">
        <f t="shared" si="2"/>
        <v/>
      </c>
      <c r="BT9" s="26" t="str">
        <f t="shared" si="3"/>
        <v/>
      </c>
      <c r="BU9" s="26" t="str">
        <f t="shared" si="3"/>
        <v/>
      </c>
      <c r="BV9" s="26" t="str">
        <f t="shared" si="3"/>
        <v/>
      </c>
      <c r="BW9" s="26" t="str">
        <f t="shared" si="3"/>
        <v/>
      </c>
      <c r="BX9" s="26" t="str">
        <f t="shared" si="3"/>
        <v/>
      </c>
      <c r="BY9" s="26" t="str">
        <f t="shared" si="3"/>
        <v/>
      </c>
      <c r="BZ9" s="26" t="str">
        <f t="shared" si="3"/>
        <v/>
      </c>
      <c r="CA9" s="26" t="str">
        <f t="shared" si="3"/>
        <v/>
      </c>
      <c r="CB9" s="26" t="str">
        <f t="shared" si="3"/>
        <v/>
      </c>
      <c r="CC9" s="26" t="str">
        <f t="shared" si="3"/>
        <v/>
      </c>
      <c r="CD9" s="26" t="str">
        <f t="shared" si="3"/>
        <v/>
      </c>
      <c r="CE9" s="26" t="str">
        <f t="shared" si="3"/>
        <v/>
      </c>
      <c r="CF9" s="26" t="str">
        <f t="shared" si="3"/>
        <v/>
      </c>
      <c r="CG9" s="26" t="str">
        <f t="shared" si="3"/>
        <v/>
      </c>
      <c r="CH9" s="26" t="str">
        <f t="shared" si="3"/>
        <v/>
      </c>
      <c r="CI9" s="26" t="str">
        <f t="shared" si="3"/>
        <v/>
      </c>
      <c r="CJ9" s="26" t="str">
        <f t="shared" si="3"/>
        <v/>
      </c>
      <c r="CK9" s="26" t="str">
        <f t="shared" si="3"/>
        <v/>
      </c>
      <c r="CL9" s="26" t="str">
        <f t="shared" si="3"/>
        <v/>
      </c>
      <c r="CM9" s="26" t="str">
        <f t="shared" si="3"/>
        <v/>
      </c>
      <c r="CN9" s="26" t="str">
        <f t="shared" si="3"/>
        <v/>
      </c>
      <c r="CO9" s="26" t="str">
        <f t="shared" si="3"/>
        <v/>
      </c>
      <c r="CP9" s="26" t="str">
        <f t="shared" si="3"/>
        <v/>
      </c>
      <c r="CQ9" s="26" t="str">
        <f t="shared" si="3"/>
        <v/>
      </c>
      <c r="CR9" s="26" t="str">
        <f t="shared" si="3"/>
        <v/>
      </c>
      <c r="CS9" s="26" t="str">
        <f t="shared" si="3"/>
        <v/>
      </c>
      <c r="CT9" s="26" t="str">
        <f t="shared" si="3"/>
        <v/>
      </c>
      <c r="CU9" s="26" t="str">
        <f t="shared" si="3"/>
        <v/>
      </c>
      <c r="CV9" s="26" t="str">
        <f t="shared" si="3"/>
        <v/>
      </c>
      <c r="CW9" s="26" t="str">
        <f t="shared" si="3"/>
        <v/>
      </c>
      <c r="CX9" s="26" t="str">
        <f t="shared" si="3"/>
        <v/>
      </c>
      <c r="CY9" s="26" t="str">
        <f t="shared" si="3"/>
        <v/>
      </c>
      <c r="CZ9" s="26" t="str">
        <f t="shared" si="3"/>
        <v/>
      </c>
      <c r="DA9" s="26" t="str">
        <f t="shared" si="3"/>
        <v/>
      </c>
      <c r="DB9" s="26" t="str">
        <f t="shared" si="3"/>
        <v/>
      </c>
      <c r="DC9" s="26" t="str">
        <f t="shared" si="3"/>
        <v/>
      </c>
      <c r="DD9" s="64" t="e">
        <f t="shared" si="4"/>
        <v>#DIV/0!</v>
      </c>
      <c r="DE9"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0" spans="2:109" ht="30.75" customHeight="1">
      <c r="B10" s="250"/>
      <c r="C10" s="251"/>
      <c r="D10" s="251"/>
      <c r="E10" s="172" t="s">
        <v>11</v>
      </c>
      <c r="F10" s="65" t="str">
        <f t="shared" si="5"/>
        <v/>
      </c>
      <c r="G10" s="26" t="str">
        <f t="shared" si="2"/>
        <v/>
      </c>
      <c r="H10" s="26" t="str">
        <f t="shared" si="2"/>
        <v/>
      </c>
      <c r="I10" s="26" t="str">
        <f t="shared" si="2"/>
        <v/>
      </c>
      <c r="J10" s="26" t="str">
        <f t="shared" si="2"/>
        <v/>
      </c>
      <c r="K10" s="26" t="str">
        <f t="shared" si="2"/>
        <v/>
      </c>
      <c r="L10" s="26" t="str">
        <f t="shared" si="2"/>
        <v/>
      </c>
      <c r="M10" s="26" t="str">
        <f t="shared" si="2"/>
        <v/>
      </c>
      <c r="N10" s="26" t="str">
        <f t="shared" si="2"/>
        <v/>
      </c>
      <c r="O10" s="26" t="str">
        <f t="shared" si="2"/>
        <v/>
      </c>
      <c r="P10" s="26" t="str">
        <f t="shared" si="2"/>
        <v/>
      </c>
      <c r="Q10" s="26" t="str">
        <f t="shared" si="2"/>
        <v/>
      </c>
      <c r="R10" s="26" t="str">
        <f t="shared" si="2"/>
        <v/>
      </c>
      <c r="S10" s="26" t="str">
        <f t="shared" si="2"/>
        <v/>
      </c>
      <c r="T10" s="26" t="str">
        <f t="shared" si="2"/>
        <v/>
      </c>
      <c r="U10" s="26" t="str">
        <f t="shared" si="2"/>
        <v/>
      </c>
      <c r="V10" s="26" t="str">
        <f t="shared" si="2"/>
        <v/>
      </c>
      <c r="W10" s="26" t="str">
        <f t="shared" si="2"/>
        <v/>
      </c>
      <c r="X10" s="26" t="str">
        <f t="shared" si="2"/>
        <v/>
      </c>
      <c r="Y10" s="26" t="str">
        <f t="shared" si="2"/>
        <v/>
      </c>
      <c r="Z10" s="26" t="str">
        <f t="shared" si="2"/>
        <v/>
      </c>
      <c r="AA10" s="26" t="str">
        <f t="shared" si="2"/>
        <v/>
      </c>
      <c r="AB10" s="26" t="str">
        <f t="shared" si="2"/>
        <v/>
      </c>
      <c r="AC10" s="26" t="str">
        <f t="shared" si="2"/>
        <v/>
      </c>
      <c r="AD10" s="26" t="str">
        <f t="shared" si="2"/>
        <v/>
      </c>
      <c r="AE10" s="26" t="str">
        <f t="shared" si="2"/>
        <v/>
      </c>
      <c r="AF10" s="26" t="str">
        <f t="shared" si="2"/>
        <v/>
      </c>
      <c r="AG10" s="26" t="str">
        <f t="shared" si="2"/>
        <v/>
      </c>
      <c r="AH10" s="26" t="str">
        <f t="shared" si="2"/>
        <v/>
      </c>
      <c r="AI10" s="26" t="str">
        <f t="shared" si="2"/>
        <v/>
      </c>
      <c r="AJ10" s="26" t="str">
        <f t="shared" si="2"/>
        <v/>
      </c>
      <c r="AK10" s="26" t="str">
        <f t="shared" si="2"/>
        <v/>
      </c>
      <c r="AL10" s="26" t="str">
        <f t="shared" si="2"/>
        <v/>
      </c>
      <c r="AM10" s="26" t="str">
        <f t="shared" si="2"/>
        <v/>
      </c>
      <c r="AN10" s="26" t="str">
        <f t="shared" si="2"/>
        <v/>
      </c>
      <c r="AO10" s="26" t="str">
        <f t="shared" si="2"/>
        <v/>
      </c>
      <c r="AP10" s="26" t="str">
        <f t="shared" si="2"/>
        <v/>
      </c>
      <c r="AQ10" s="26" t="str">
        <f t="shared" si="2"/>
        <v/>
      </c>
      <c r="AR10" s="26" t="str">
        <f t="shared" si="2"/>
        <v/>
      </c>
      <c r="AS10" s="26" t="str">
        <f t="shared" si="2"/>
        <v/>
      </c>
      <c r="AT10" s="26" t="str">
        <f t="shared" si="2"/>
        <v/>
      </c>
      <c r="AU10" s="26" t="str">
        <f t="shared" si="2"/>
        <v/>
      </c>
      <c r="AV10" s="26" t="str">
        <f t="shared" si="2"/>
        <v/>
      </c>
      <c r="AW10" s="26" t="str">
        <f t="shared" si="2"/>
        <v/>
      </c>
      <c r="AX10" s="26" t="str">
        <f t="shared" si="2"/>
        <v/>
      </c>
      <c r="AY10" s="26" t="str">
        <f t="shared" si="2"/>
        <v/>
      </c>
      <c r="AZ10" s="26" t="str">
        <f t="shared" ref="AZ10:BO25" si="6">IF(AZ$6="","",1)</f>
        <v/>
      </c>
      <c r="BA10" s="26" t="str">
        <f t="shared" si="6"/>
        <v/>
      </c>
      <c r="BB10" s="26" t="str">
        <f t="shared" si="6"/>
        <v/>
      </c>
      <c r="BC10" s="26" t="str">
        <f t="shared" si="6"/>
        <v/>
      </c>
      <c r="BD10" s="26" t="str">
        <f t="shared" si="6"/>
        <v/>
      </c>
      <c r="BE10" s="26" t="str">
        <f t="shared" si="6"/>
        <v/>
      </c>
      <c r="BF10" s="26" t="str">
        <f t="shared" si="6"/>
        <v/>
      </c>
      <c r="BG10" s="26" t="str">
        <f t="shared" si="6"/>
        <v/>
      </c>
      <c r="BH10" s="26" t="str">
        <f t="shared" si="6"/>
        <v/>
      </c>
      <c r="BI10" s="26" t="str">
        <f t="shared" si="6"/>
        <v/>
      </c>
      <c r="BJ10" s="26" t="str">
        <f t="shared" si="6"/>
        <v/>
      </c>
      <c r="BK10" s="26" t="str">
        <f t="shared" si="6"/>
        <v/>
      </c>
      <c r="BL10" s="26" t="str">
        <f t="shared" si="6"/>
        <v/>
      </c>
      <c r="BM10" s="26" t="str">
        <f t="shared" si="6"/>
        <v/>
      </c>
      <c r="BN10" s="26" t="str">
        <f t="shared" si="6"/>
        <v/>
      </c>
      <c r="BO10" s="26" t="str">
        <f t="shared" si="6"/>
        <v/>
      </c>
      <c r="BP10" s="26" t="str">
        <f t="shared" ref="BP10:CE31" si="7">IF(BP$6="","",1)</f>
        <v/>
      </c>
      <c r="BQ10" s="26" t="str">
        <f t="shared" si="7"/>
        <v/>
      </c>
      <c r="BR10" s="26" t="str">
        <f t="shared" si="7"/>
        <v/>
      </c>
      <c r="BS10" s="26" t="str">
        <f t="shared" si="7"/>
        <v/>
      </c>
      <c r="BT10" s="26" t="str">
        <f t="shared" si="3"/>
        <v/>
      </c>
      <c r="BU10" s="26" t="str">
        <f t="shared" si="3"/>
        <v/>
      </c>
      <c r="BV10" s="26" t="str">
        <f t="shared" si="3"/>
        <v/>
      </c>
      <c r="BW10" s="26" t="str">
        <f t="shared" si="3"/>
        <v/>
      </c>
      <c r="BX10" s="26" t="str">
        <f t="shared" si="3"/>
        <v/>
      </c>
      <c r="BY10" s="26" t="str">
        <f t="shared" si="3"/>
        <v/>
      </c>
      <c r="BZ10" s="26" t="str">
        <f t="shared" si="3"/>
        <v/>
      </c>
      <c r="CA10" s="26" t="str">
        <f t="shared" si="3"/>
        <v/>
      </c>
      <c r="CB10" s="26" t="str">
        <f t="shared" si="3"/>
        <v/>
      </c>
      <c r="CC10" s="26" t="str">
        <f t="shared" si="3"/>
        <v/>
      </c>
      <c r="CD10" s="26" t="str">
        <f t="shared" si="3"/>
        <v/>
      </c>
      <c r="CE10" s="26" t="str">
        <f t="shared" si="3"/>
        <v/>
      </c>
      <c r="CF10" s="26" t="str">
        <f t="shared" si="3"/>
        <v/>
      </c>
      <c r="CG10" s="26" t="str">
        <f t="shared" si="3"/>
        <v/>
      </c>
      <c r="CH10" s="26" t="str">
        <f t="shared" si="3"/>
        <v/>
      </c>
      <c r="CI10" s="26" t="str">
        <f t="shared" si="3"/>
        <v/>
      </c>
      <c r="CJ10" s="26" t="str">
        <f t="shared" si="3"/>
        <v/>
      </c>
      <c r="CK10" s="26" t="str">
        <f t="shared" si="3"/>
        <v/>
      </c>
      <c r="CL10" s="26" t="str">
        <f t="shared" si="3"/>
        <v/>
      </c>
      <c r="CM10" s="26" t="str">
        <f t="shared" si="3"/>
        <v/>
      </c>
      <c r="CN10" s="26" t="str">
        <f t="shared" si="3"/>
        <v/>
      </c>
      <c r="CO10" s="26" t="str">
        <f t="shared" si="3"/>
        <v/>
      </c>
      <c r="CP10" s="26" t="str">
        <f t="shared" si="3"/>
        <v/>
      </c>
      <c r="CQ10" s="26" t="str">
        <f t="shared" si="3"/>
        <v/>
      </c>
      <c r="CR10" s="26" t="str">
        <f t="shared" si="3"/>
        <v/>
      </c>
      <c r="CS10" s="26" t="str">
        <f t="shared" si="3"/>
        <v/>
      </c>
      <c r="CT10" s="26" t="str">
        <f t="shared" si="3"/>
        <v/>
      </c>
      <c r="CU10" s="26" t="str">
        <f t="shared" si="3"/>
        <v/>
      </c>
      <c r="CV10" s="26" t="str">
        <f t="shared" si="3"/>
        <v/>
      </c>
      <c r="CW10" s="26" t="str">
        <f t="shared" si="3"/>
        <v/>
      </c>
      <c r="CX10" s="26" t="str">
        <f t="shared" si="3"/>
        <v/>
      </c>
      <c r="CY10" s="26" t="str">
        <f t="shared" si="3"/>
        <v/>
      </c>
      <c r="CZ10" s="26" t="str">
        <f t="shared" si="3"/>
        <v/>
      </c>
      <c r="DA10" s="26" t="str">
        <f t="shared" si="3"/>
        <v/>
      </c>
      <c r="DB10" s="26" t="str">
        <f t="shared" si="3"/>
        <v/>
      </c>
      <c r="DC10" s="26" t="str">
        <f t="shared" si="3"/>
        <v/>
      </c>
      <c r="DD10" s="64" t="e">
        <f t="shared" si="4"/>
        <v>#DIV/0!</v>
      </c>
      <c r="DE10"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1" spans="2:109" ht="30.75" customHeight="1">
      <c r="B11" s="250"/>
      <c r="C11" s="252" t="s">
        <v>127</v>
      </c>
      <c r="D11" s="251" t="s">
        <v>13</v>
      </c>
      <c r="E11" s="172" t="s">
        <v>101</v>
      </c>
      <c r="F11" s="65" t="str">
        <f t="shared" si="5"/>
        <v/>
      </c>
      <c r="G11" s="26" t="str">
        <f t="shared" si="2"/>
        <v/>
      </c>
      <c r="H11" s="26" t="str">
        <f t="shared" si="2"/>
        <v/>
      </c>
      <c r="I11" s="26" t="str">
        <f t="shared" si="2"/>
        <v/>
      </c>
      <c r="J11" s="26" t="str">
        <f t="shared" ref="J11:V26" si="8">IF(J$6="","",1)</f>
        <v/>
      </c>
      <c r="K11" s="26" t="str">
        <f t="shared" si="8"/>
        <v/>
      </c>
      <c r="L11" s="26" t="str">
        <f t="shared" si="8"/>
        <v/>
      </c>
      <c r="M11" s="26" t="str">
        <f t="shared" si="8"/>
        <v/>
      </c>
      <c r="N11" s="26" t="str">
        <f t="shared" si="8"/>
        <v/>
      </c>
      <c r="O11" s="26" t="str">
        <f t="shared" si="8"/>
        <v/>
      </c>
      <c r="P11" s="26" t="str">
        <f t="shared" si="8"/>
        <v/>
      </c>
      <c r="Q11" s="26" t="str">
        <f t="shared" si="8"/>
        <v/>
      </c>
      <c r="R11" s="26" t="str">
        <f t="shared" si="8"/>
        <v/>
      </c>
      <c r="S11" s="26" t="str">
        <f t="shared" si="8"/>
        <v/>
      </c>
      <c r="T11" s="26" t="str">
        <f t="shared" si="8"/>
        <v/>
      </c>
      <c r="U11" s="26" t="str">
        <f t="shared" si="8"/>
        <v/>
      </c>
      <c r="V11" s="26" t="str">
        <f t="shared" si="8"/>
        <v/>
      </c>
      <c r="W11" s="26" t="str">
        <f t="shared" ref="W11:AL31" si="9">IF(W$6="","",1)</f>
        <v/>
      </c>
      <c r="X11" s="26" t="str">
        <f t="shared" si="9"/>
        <v/>
      </c>
      <c r="Y11" s="26" t="str">
        <f t="shared" si="9"/>
        <v/>
      </c>
      <c r="Z11" s="26" t="str">
        <f t="shared" si="9"/>
        <v/>
      </c>
      <c r="AA11" s="26" t="str">
        <f t="shared" si="9"/>
        <v/>
      </c>
      <c r="AB11" s="26" t="str">
        <f t="shared" si="9"/>
        <v/>
      </c>
      <c r="AC11" s="26" t="str">
        <f t="shared" si="9"/>
        <v/>
      </c>
      <c r="AD11" s="26" t="str">
        <f t="shared" si="9"/>
        <v/>
      </c>
      <c r="AE11" s="26" t="str">
        <f t="shared" si="9"/>
        <v/>
      </c>
      <c r="AF11" s="26" t="str">
        <f t="shared" si="9"/>
        <v/>
      </c>
      <c r="AG11" s="26" t="str">
        <f t="shared" si="9"/>
        <v/>
      </c>
      <c r="AH11" s="26" t="str">
        <f t="shared" si="9"/>
        <v/>
      </c>
      <c r="AI11" s="26" t="str">
        <f t="shared" si="9"/>
        <v/>
      </c>
      <c r="AJ11" s="26" t="str">
        <f t="shared" si="9"/>
        <v/>
      </c>
      <c r="AK11" s="26" t="str">
        <f t="shared" si="9"/>
        <v/>
      </c>
      <c r="AL11" s="26" t="str">
        <f t="shared" si="9"/>
        <v/>
      </c>
      <c r="AM11" s="26" t="str">
        <f t="shared" ref="AM11:BB26" si="10">IF(AM$6="","",1)</f>
        <v/>
      </c>
      <c r="AN11" s="26" t="str">
        <f t="shared" si="10"/>
        <v/>
      </c>
      <c r="AO11" s="26" t="str">
        <f t="shared" si="10"/>
        <v/>
      </c>
      <c r="AP11" s="26" t="str">
        <f t="shared" si="10"/>
        <v/>
      </c>
      <c r="AQ11" s="26" t="str">
        <f t="shared" si="10"/>
        <v/>
      </c>
      <c r="AR11" s="26" t="str">
        <f t="shared" si="10"/>
        <v/>
      </c>
      <c r="AS11" s="26" t="str">
        <f t="shared" si="10"/>
        <v/>
      </c>
      <c r="AT11" s="26" t="str">
        <f t="shared" si="10"/>
        <v/>
      </c>
      <c r="AU11" s="26" t="str">
        <f t="shared" si="10"/>
        <v/>
      </c>
      <c r="AV11" s="26" t="str">
        <f t="shared" si="10"/>
        <v/>
      </c>
      <c r="AW11" s="26" t="str">
        <f t="shared" si="10"/>
        <v/>
      </c>
      <c r="AX11" s="26" t="str">
        <f t="shared" si="10"/>
        <v/>
      </c>
      <c r="AY11" s="26" t="str">
        <f t="shared" si="10"/>
        <v/>
      </c>
      <c r="AZ11" s="26" t="str">
        <f t="shared" si="10"/>
        <v/>
      </c>
      <c r="BA11" s="26" t="str">
        <f t="shared" si="10"/>
        <v/>
      </c>
      <c r="BB11" s="26" t="str">
        <f t="shared" si="10"/>
        <v/>
      </c>
      <c r="BC11" s="26" t="str">
        <f t="shared" si="6"/>
        <v/>
      </c>
      <c r="BD11" s="26" t="str">
        <f t="shared" si="6"/>
        <v/>
      </c>
      <c r="BE11" s="26" t="str">
        <f t="shared" si="6"/>
        <v/>
      </c>
      <c r="BF11" s="26" t="str">
        <f t="shared" si="6"/>
        <v/>
      </c>
      <c r="BG11" s="26" t="str">
        <f t="shared" si="6"/>
        <v/>
      </c>
      <c r="BH11" s="26" t="str">
        <f t="shared" si="6"/>
        <v/>
      </c>
      <c r="BI11" s="26" t="str">
        <f t="shared" si="6"/>
        <v/>
      </c>
      <c r="BJ11" s="26" t="str">
        <f t="shared" si="6"/>
        <v/>
      </c>
      <c r="BK11" s="26" t="str">
        <f t="shared" si="6"/>
        <v/>
      </c>
      <c r="BL11" s="26" t="str">
        <f t="shared" si="6"/>
        <v/>
      </c>
      <c r="BM11" s="26" t="str">
        <f t="shared" si="6"/>
        <v/>
      </c>
      <c r="BN11" s="26" t="str">
        <f t="shared" si="6"/>
        <v/>
      </c>
      <c r="BO11" s="26" t="str">
        <f t="shared" si="6"/>
        <v/>
      </c>
      <c r="BP11" s="26" t="str">
        <f t="shared" si="7"/>
        <v/>
      </c>
      <c r="BQ11" s="26" t="str">
        <f t="shared" si="7"/>
        <v/>
      </c>
      <c r="BR11" s="26" t="str">
        <f t="shared" si="7"/>
        <v/>
      </c>
      <c r="BS11" s="26" t="str">
        <f t="shared" si="7"/>
        <v/>
      </c>
      <c r="BT11" s="26" t="str">
        <f t="shared" si="3"/>
        <v/>
      </c>
      <c r="BU11" s="26" t="str">
        <f t="shared" si="3"/>
        <v/>
      </c>
      <c r="BV11" s="26" t="str">
        <f t="shared" si="3"/>
        <v/>
      </c>
      <c r="BW11" s="26" t="str">
        <f t="shared" si="3"/>
        <v/>
      </c>
      <c r="BX11" s="26" t="str">
        <f t="shared" si="3"/>
        <v/>
      </c>
      <c r="BY11" s="26" t="str">
        <f t="shared" si="3"/>
        <v/>
      </c>
      <c r="BZ11" s="26" t="str">
        <f t="shared" si="3"/>
        <v/>
      </c>
      <c r="CA11" s="26" t="str">
        <f t="shared" si="3"/>
        <v/>
      </c>
      <c r="CB11" s="26" t="str">
        <f t="shared" si="3"/>
        <v/>
      </c>
      <c r="CC11" s="26" t="str">
        <f t="shared" si="3"/>
        <v/>
      </c>
      <c r="CD11" s="26" t="str">
        <f t="shared" si="3"/>
        <v/>
      </c>
      <c r="CE11" s="26" t="str">
        <f t="shared" si="3"/>
        <v/>
      </c>
      <c r="CF11" s="26" t="str">
        <f t="shared" si="3"/>
        <v/>
      </c>
      <c r="CG11" s="26" t="str">
        <f t="shared" si="3"/>
        <v/>
      </c>
      <c r="CH11" s="26" t="str">
        <f t="shared" si="3"/>
        <v/>
      </c>
      <c r="CI11" s="26" t="str">
        <f t="shared" si="3"/>
        <v/>
      </c>
      <c r="CJ11" s="26" t="str">
        <f t="shared" si="3"/>
        <v/>
      </c>
      <c r="CK11" s="26" t="str">
        <f t="shared" si="3"/>
        <v/>
      </c>
      <c r="CL11" s="26" t="str">
        <f t="shared" si="3"/>
        <v/>
      </c>
      <c r="CM11" s="26" t="str">
        <f t="shared" si="3"/>
        <v/>
      </c>
      <c r="CN11" s="26" t="str">
        <f t="shared" si="3"/>
        <v/>
      </c>
      <c r="CO11" s="26" t="str">
        <f t="shared" si="3"/>
        <v/>
      </c>
      <c r="CP11" s="26" t="str">
        <f t="shared" si="3"/>
        <v/>
      </c>
      <c r="CQ11" s="26" t="str">
        <f t="shared" si="3"/>
        <v/>
      </c>
      <c r="CR11" s="26" t="str">
        <f t="shared" si="3"/>
        <v/>
      </c>
      <c r="CS11" s="26" t="str">
        <f t="shared" si="3"/>
        <v/>
      </c>
      <c r="CT11" s="26" t="str">
        <f t="shared" si="3"/>
        <v/>
      </c>
      <c r="CU11" s="26" t="str">
        <f t="shared" si="3"/>
        <v/>
      </c>
      <c r="CV11" s="26" t="str">
        <f t="shared" si="3"/>
        <v/>
      </c>
      <c r="CW11" s="26" t="str">
        <f t="shared" si="3"/>
        <v/>
      </c>
      <c r="CX11" s="26" t="str">
        <f t="shared" si="3"/>
        <v/>
      </c>
      <c r="CY11" s="26" t="str">
        <f t="shared" si="3"/>
        <v/>
      </c>
      <c r="CZ11" s="26" t="str">
        <f t="shared" si="3"/>
        <v/>
      </c>
      <c r="DA11" s="26" t="str">
        <f t="shared" si="3"/>
        <v/>
      </c>
      <c r="DB11" s="26" t="str">
        <f t="shared" si="3"/>
        <v/>
      </c>
      <c r="DC11" s="26" t="str">
        <f t="shared" si="3"/>
        <v/>
      </c>
      <c r="DD11" s="64" t="e">
        <f t="shared" si="4"/>
        <v>#DIV/0!</v>
      </c>
      <c r="DE11"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2" spans="2:109" ht="30.75" customHeight="1">
      <c r="B12" s="250"/>
      <c r="C12" s="252"/>
      <c r="D12" s="251"/>
      <c r="E12" s="173" t="s">
        <v>102</v>
      </c>
      <c r="F12" s="65" t="str">
        <f t="shared" si="5"/>
        <v/>
      </c>
      <c r="G12" s="26" t="str">
        <f t="shared" si="2"/>
        <v/>
      </c>
      <c r="H12" s="26" t="str">
        <f t="shared" si="2"/>
        <v/>
      </c>
      <c r="I12" s="26" t="str">
        <f t="shared" si="2"/>
        <v/>
      </c>
      <c r="J12" s="26" t="str">
        <f t="shared" si="8"/>
        <v/>
      </c>
      <c r="K12" s="26" t="str">
        <f t="shared" si="8"/>
        <v/>
      </c>
      <c r="L12" s="26" t="str">
        <f t="shared" si="8"/>
        <v/>
      </c>
      <c r="M12" s="26" t="str">
        <f t="shared" si="8"/>
        <v/>
      </c>
      <c r="N12" s="26" t="str">
        <f t="shared" si="8"/>
        <v/>
      </c>
      <c r="O12" s="26" t="str">
        <f t="shared" si="8"/>
        <v/>
      </c>
      <c r="P12" s="26" t="str">
        <f t="shared" si="8"/>
        <v/>
      </c>
      <c r="Q12" s="26" t="str">
        <f t="shared" si="8"/>
        <v/>
      </c>
      <c r="R12" s="26" t="str">
        <f t="shared" si="8"/>
        <v/>
      </c>
      <c r="S12" s="26" t="str">
        <f t="shared" si="8"/>
        <v/>
      </c>
      <c r="T12" s="26" t="str">
        <f t="shared" si="8"/>
        <v/>
      </c>
      <c r="U12" s="26" t="str">
        <f t="shared" si="8"/>
        <v/>
      </c>
      <c r="V12" s="26" t="str">
        <f t="shared" si="8"/>
        <v/>
      </c>
      <c r="W12" s="26" t="str">
        <f t="shared" si="9"/>
        <v/>
      </c>
      <c r="X12" s="26" t="str">
        <f t="shared" si="9"/>
        <v/>
      </c>
      <c r="Y12" s="26" t="str">
        <f t="shared" si="9"/>
        <v/>
      </c>
      <c r="Z12" s="26" t="str">
        <f t="shared" si="9"/>
        <v/>
      </c>
      <c r="AA12" s="26" t="str">
        <f t="shared" si="9"/>
        <v/>
      </c>
      <c r="AB12" s="26" t="str">
        <f t="shared" si="9"/>
        <v/>
      </c>
      <c r="AC12" s="26" t="str">
        <f t="shared" si="9"/>
        <v/>
      </c>
      <c r="AD12" s="26" t="str">
        <f t="shared" si="9"/>
        <v/>
      </c>
      <c r="AE12" s="26" t="str">
        <f t="shared" si="9"/>
        <v/>
      </c>
      <c r="AF12" s="26" t="str">
        <f t="shared" si="9"/>
        <v/>
      </c>
      <c r="AG12" s="26" t="str">
        <f t="shared" si="9"/>
        <v/>
      </c>
      <c r="AH12" s="26" t="str">
        <f t="shared" si="9"/>
        <v/>
      </c>
      <c r="AI12" s="26" t="str">
        <f t="shared" si="9"/>
        <v/>
      </c>
      <c r="AJ12" s="26" t="str">
        <f t="shared" si="9"/>
        <v/>
      </c>
      <c r="AK12" s="26" t="str">
        <f t="shared" si="9"/>
        <v/>
      </c>
      <c r="AL12" s="26" t="str">
        <f t="shared" si="9"/>
        <v/>
      </c>
      <c r="AM12" s="26" t="str">
        <f t="shared" si="10"/>
        <v/>
      </c>
      <c r="AN12" s="26" t="str">
        <f t="shared" si="10"/>
        <v/>
      </c>
      <c r="AO12" s="26" t="str">
        <f t="shared" si="10"/>
        <v/>
      </c>
      <c r="AP12" s="26" t="str">
        <f t="shared" si="10"/>
        <v/>
      </c>
      <c r="AQ12" s="26" t="str">
        <f t="shared" si="10"/>
        <v/>
      </c>
      <c r="AR12" s="26" t="str">
        <f t="shared" si="10"/>
        <v/>
      </c>
      <c r="AS12" s="26" t="str">
        <f t="shared" si="10"/>
        <v/>
      </c>
      <c r="AT12" s="26" t="str">
        <f t="shared" si="10"/>
        <v/>
      </c>
      <c r="AU12" s="26" t="str">
        <f t="shared" si="10"/>
        <v/>
      </c>
      <c r="AV12" s="26" t="str">
        <f t="shared" si="10"/>
        <v/>
      </c>
      <c r="AW12" s="26" t="str">
        <f t="shared" si="10"/>
        <v/>
      </c>
      <c r="AX12" s="26" t="str">
        <f t="shared" si="10"/>
        <v/>
      </c>
      <c r="AY12" s="26" t="str">
        <f t="shared" si="10"/>
        <v/>
      </c>
      <c r="AZ12" s="26" t="str">
        <f t="shared" si="10"/>
        <v/>
      </c>
      <c r="BA12" s="26" t="str">
        <f t="shared" si="10"/>
        <v/>
      </c>
      <c r="BB12" s="26" t="str">
        <f t="shared" si="10"/>
        <v/>
      </c>
      <c r="BC12" s="26" t="str">
        <f t="shared" si="6"/>
        <v/>
      </c>
      <c r="BD12" s="26" t="str">
        <f t="shared" si="6"/>
        <v/>
      </c>
      <c r="BE12" s="26" t="str">
        <f t="shared" si="6"/>
        <v/>
      </c>
      <c r="BF12" s="26" t="str">
        <f t="shared" si="6"/>
        <v/>
      </c>
      <c r="BG12" s="26" t="str">
        <f t="shared" si="6"/>
        <v/>
      </c>
      <c r="BH12" s="26" t="str">
        <f t="shared" si="6"/>
        <v/>
      </c>
      <c r="BI12" s="26" t="str">
        <f t="shared" si="6"/>
        <v/>
      </c>
      <c r="BJ12" s="26" t="str">
        <f t="shared" si="6"/>
        <v/>
      </c>
      <c r="BK12" s="26" t="str">
        <f t="shared" si="6"/>
        <v/>
      </c>
      <c r="BL12" s="26" t="str">
        <f t="shared" si="6"/>
        <v/>
      </c>
      <c r="BM12" s="26" t="str">
        <f t="shared" si="6"/>
        <v/>
      </c>
      <c r="BN12" s="26" t="str">
        <f t="shared" si="6"/>
        <v/>
      </c>
      <c r="BO12" s="26" t="str">
        <f t="shared" si="6"/>
        <v/>
      </c>
      <c r="BP12" s="26" t="str">
        <f t="shared" si="7"/>
        <v/>
      </c>
      <c r="BQ12" s="26" t="str">
        <f t="shared" si="7"/>
        <v/>
      </c>
      <c r="BR12" s="26" t="str">
        <f t="shared" si="7"/>
        <v/>
      </c>
      <c r="BS12" s="26" t="str">
        <f t="shared" si="7"/>
        <v/>
      </c>
      <c r="BT12" s="26" t="str">
        <f t="shared" si="3"/>
        <v/>
      </c>
      <c r="BU12" s="26" t="str">
        <f t="shared" si="3"/>
        <v/>
      </c>
      <c r="BV12" s="26" t="str">
        <f t="shared" si="3"/>
        <v/>
      </c>
      <c r="BW12" s="26" t="str">
        <f t="shared" si="3"/>
        <v/>
      </c>
      <c r="BX12" s="26" t="str">
        <f t="shared" si="3"/>
        <v/>
      </c>
      <c r="BY12" s="26" t="str">
        <f t="shared" si="3"/>
        <v/>
      </c>
      <c r="BZ12" s="26" t="str">
        <f t="shared" si="3"/>
        <v/>
      </c>
      <c r="CA12" s="26" t="str">
        <f t="shared" si="3"/>
        <v/>
      </c>
      <c r="CB12" s="26" t="str">
        <f t="shared" si="3"/>
        <v/>
      </c>
      <c r="CC12" s="26" t="str">
        <f t="shared" si="3"/>
        <v/>
      </c>
      <c r="CD12" s="26" t="str">
        <f t="shared" si="3"/>
        <v/>
      </c>
      <c r="CE12" s="26" t="str">
        <f t="shared" si="3"/>
        <v/>
      </c>
      <c r="CF12" s="26" t="str">
        <f t="shared" si="3"/>
        <v/>
      </c>
      <c r="CG12" s="26" t="str">
        <f t="shared" si="3"/>
        <v/>
      </c>
      <c r="CH12" s="26" t="str">
        <f t="shared" si="3"/>
        <v/>
      </c>
      <c r="CI12" s="26" t="str">
        <f t="shared" si="3"/>
        <v/>
      </c>
      <c r="CJ12" s="26" t="str">
        <f t="shared" si="3"/>
        <v/>
      </c>
      <c r="CK12" s="26" t="str">
        <f t="shared" si="3"/>
        <v/>
      </c>
      <c r="CL12" s="26" t="str">
        <f t="shared" si="3"/>
        <v/>
      </c>
      <c r="CM12" s="26" t="str">
        <f t="shared" si="3"/>
        <v/>
      </c>
      <c r="CN12" s="26" t="str">
        <f t="shared" si="3"/>
        <v/>
      </c>
      <c r="CO12" s="26" t="str">
        <f t="shared" si="3"/>
        <v/>
      </c>
      <c r="CP12" s="26" t="str">
        <f t="shared" si="3"/>
        <v/>
      </c>
      <c r="CQ12" s="26" t="str">
        <f t="shared" si="3"/>
        <v/>
      </c>
      <c r="CR12" s="26" t="str">
        <f t="shared" si="3"/>
        <v/>
      </c>
      <c r="CS12" s="26" t="str">
        <f t="shared" si="3"/>
        <v/>
      </c>
      <c r="CT12" s="26" t="str">
        <f t="shared" si="3"/>
        <v/>
      </c>
      <c r="CU12" s="26" t="str">
        <f t="shared" si="3"/>
        <v/>
      </c>
      <c r="CV12" s="26" t="str">
        <f t="shared" si="3"/>
        <v/>
      </c>
      <c r="CW12" s="26" t="str">
        <f t="shared" si="3"/>
        <v/>
      </c>
      <c r="CX12" s="26" t="str">
        <f t="shared" si="3"/>
        <v/>
      </c>
      <c r="CY12" s="26" t="str">
        <f t="shared" si="3"/>
        <v/>
      </c>
      <c r="CZ12" s="26" t="str">
        <f t="shared" si="3"/>
        <v/>
      </c>
      <c r="DA12" s="26" t="str">
        <f t="shared" si="3"/>
        <v/>
      </c>
      <c r="DB12" s="26" t="str">
        <f t="shared" si="3"/>
        <v/>
      </c>
      <c r="DC12" s="26" t="str">
        <f t="shared" si="3"/>
        <v/>
      </c>
      <c r="DD12" s="64" t="e">
        <f t="shared" si="4"/>
        <v>#DIV/0!</v>
      </c>
      <c r="DE12"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3" spans="2:109" ht="30.75" customHeight="1">
      <c r="B13" s="250"/>
      <c r="C13" s="252"/>
      <c r="D13" s="251"/>
      <c r="E13" s="174" t="s">
        <v>103</v>
      </c>
      <c r="F13" s="65" t="str">
        <f t="shared" si="5"/>
        <v/>
      </c>
      <c r="G13" s="26" t="str">
        <f t="shared" si="2"/>
        <v/>
      </c>
      <c r="H13" s="26" t="str">
        <f t="shared" si="2"/>
        <v/>
      </c>
      <c r="I13" s="26" t="str">
        <f t="shared" si="2"/>
        <v/>
      </c>
      <c r="J13" s="26" t="str">
        <f t="shared" si="8"/>
        <v/>
      </c>
      <c r="K13" s="26" t="str">
        <f t="shared" si="8"/>
        <v/>
      </c>
      <c r="L13" s="26" t="str">
        <f t="shared" si="8"/>
        <v/>
      </c>
      <c r="M13" s="26" t="str">
        <f t="shared" si="8"/>
        <v/>
      </c>
      <c r="N13" s="26" t="str">
        <f t="shared" si="8"/>
        <v/>
      </c>
      <c r="O13" s="26" t="str">
        <f t="shared" si="8"/>
        <v/>
      </c>
      <c r="P13" s="26" t="str">
        <f t="shared" si="8"/>
        <v/>
      </c>
      <c r="Q13" s="26" t="str">
        <f t="shared" si="8"/>
        <v/>
      </c>
      <c r="R13" s="26" t="str">
        <f t="shared" si="8"/>
        <v/>
      </c>
      <c r="S13" s="26" t="str">
        <f t="shared" si="8"/>
        <v/>
      </c>
      <c r="T13" s="26" t="str">
        <f t="shared" si="8"/>
        <v/>
      </c>
      <c r="U13" s="26" t="str">
        <f t="shared" si="8"/>
        <v/>
      </c>
      <c r="V13" s="26" t="str">
        <f t="shared" si="8"/>
        <v/>
      </c>
      <c r="W13" s="26" t="str">
        <f t="shared" si="9"/>
        <v/>
      </c>
      <c r="X13" s="26" t="str">
        <f t="shared" si="9"/>
        <v/>
      </c>
      <c r="Y13" s="26" t="str">
        <f t="shared" si="9"/>
        <v/>
      </c>
      <c r="Z13" s="26" t="str">
        <f t="shared" si="9"/>
        <v/>
      </c>
      <c r="AA13" s="26" t="str">
        <f t="shared" si="9"/>
        <v/>
      </c>
      <c r="AB13" s="26" t="str">
        <f t="shared" si="9"/>
        <v/>
      </c>
      <c r="AC13" s="26" t="str">
        <f t="shared" si="9"/>
        <v/>
      </c>
      <c r="AD13" s="26" t="str">
        <f t="shared" si="9"/>
        <v/>
      </c>
      <c r="AE13" s="26" t="str">
        <f t="shared" si="9"/>
        <v/>
      </c>
      <c r="AF13" s="26" t="str">
        <f t="shared" si="9"/>
        <v/>
      </c>
      <c r="AG13" s="26" t="str">
        <f t="shared" si="9"/>
        <v/>
      </c>
      <c r="AH13" s="26" t="str">
        <f t="shared" si="9"/>
        <v/>
      </c>
      <c r="AI13" s="26" t="str">
        <f t="shared" si="9"/>
        <v/>
      </c>
      <c r="AJ13" s="26" t="str">
        <f t="shared" si="9"/>
        <v/>
      </c>
      <c r="AK13" s="26" t="str">
        <f t="shared" si="9"/>
        <v/>
      </c>
      <c r="AL13" s="26" t="str">
        <f t="shared" si="9"/>
        <v/>
      </c>
      <c r="AM13" s="26" t="str">
        <f t="shared" si="10"/>
        <v/>
      </c>
      <c r="AN13" s="26" t="str">
        <f t="shared" si="10"/>
        <v/>
      </c>
      <c r="AO13" s="26" t="str">
        <f t="shared" si="10"/>
        <v/>
      </c>
      <c r="AP13" s="26" t="str">
        <f t="shared" si="10"/>
        <v/>
      </c>
      <c r="AQ13" s="26" t="str">
        <f t="shared" si="10"/>
        <v/>
      </c>
      <c r="AR13" s="26" t="str">
        <f t="shared" si="10"/>
        <v/>
      </c>
      <c r="AS13" s="26" t="str">
        <f t="shared" si="10"/>
        <v/>
      </c>
      <c r="AT13" s="26" t="str">
        <f t="shared" si="10"/>
        <v/>
      </c>
      <c r="AU13" s="26" t="str">
        <f t="shared" si="10"/>
        <v/>
      </c>
      <c r="AV13" s="26" t="str">
        <f t="shared" si="10"/>
        <v/>
      </c>
      <c r="AW13" s="26" t="str">
        <f t="shared" si="10"/>
        <v/>
      </c>
      <c r="AX13" s="26" t="str">
        <f t="shared" si="10"/>
        <v/>
      </c>
      <c r="AY13" s="26" t="str">
        <f t="shared" si="10"/>
        <v/>
      </c>
      <c r="AZ13" s="26" t="str">
        <f t="shared" si="10"/>
        <v/>
      </c>
      <c r="BA13" s="26" t="str">
        <f t="shared" si="10"/>
        <v/>
      </c>
      <c r="BB13" s="26" t="str">
        <f t="shared" si="10"/>
        <v/>
      </c>
      <c r="BC13" s="26" t="str">
        <f t="shared" si="6"/>
        <v/>
      </c>
      <c r="BD13" s="26" t="str">
        <f t="shared" si="6"/>
        <v/>
      </c>
      <c r="BE13" s="26" t="str">
        <f t="shared" si="6"/>
        <v/>
      </c>
      <c r="BF13" s="26" t="str">
        <f t="shared" si="6"/>
        <v/>
      </c>
      <c r="BG13" s="26" t="str">
        <f t="shared" si="6"/>
        <v/>
      </c>
      <c r="BH13" s="26" t="str">
        <f t="shared" si="6"/>
        <v/>
      </c>
      <c r="BI13" s="26" t="str">
        <f t="shared" si="6"/>
        <v/>
      </c>
      <c r="BJ13" s="26" t="str">
        <f t="shared" si="6"/>
        <v/>
      </c>
      <c r="BK13" s="26" t="str">
        <f t="shared" si="6"/>
        <v/>
      </c>
      <c r="BL13" s="26" t="str">
        <f t="shared" si="6"/>
        <v/>
      </c>
      <c r="BM13" s="26" t="str">
        <f t="shared" si="6"/>
        <v/>
      </c>
      <c r="BN13" s="26" t="str">
        <f t="shared" si="6"/>
        <v/>
      </c>
      <c r="BO13" s="26" t="str">
        <f t="shared" si="6"/>
        <v/>
      </c>
      <c r="BP13" s="26" t="str">
        <f t="shared" si="7"/>
        <v/>
      </c>
      <c r="BQ13" s="26" t="str">
        <f t="shared" si="7"/>
        <v/>
      </c>
      <c r="BR13" s="26" t="str">
        <f t="shared" si="7"/>
        <v/>
      </c>
      <c r="BS13" s="26" t="str">
        <f t="shared" si="7"/>
        <v/>
      </c>
      <c r="BT13" s="26" t="str">
        <f t="shared" si="3"/>
        <v/>
      </c>
      <c r="BU13" s="26" t="str">
        <f t="shared" si="3"/>
        <v/>
      </c>
      <c r="BV13" s="26" t="str">
        <f t="shared" si="3"/>
        <v/>
      </c>
      <c r="BW13" s="26" t="str">
        <f t="shared" si="3"/>
        <v/>
      </c>
      <c r="BX13" s="26" t="str">
        <f t="shared" si="3"/>
        <v/>
      </c>
      <c r="BY13" s="26" t="str">
        <f t="shared" si="3"/>
        <v/>
      </c>
      <c r="BZ13" s="26" t="str">
        <f t="shared" si="3"/>
        <v/>
      </c>
      <c r="CA13" s="26" t="str">
        <f t="shared" si="3"/>
        <v/>
      </c>
      <c r="CB13" s="26" t="str">
        <f t="shared" si="3"/>
        <v/>
      </c>
      <c r="CC13" s="26" t="str">
        <f t="shared" si="3"/>
        <v/>
      </c>
      <c r="CD13" s="26" t="str">
        <f t="shared" si="3"/>
        <v/>
      </c>
      <c r="CE13" s="26" t="str">
        <f t="shared" si="3"/>
        <v/>
      </c>
      <c r="CF13" s="26" t="str">
        <f t="shared" si="3"/>
        <v/>
      </c>
      <c r="CG13" s="26" t="str">
        <f t="shared" si="3"/>
        <v/>
      </c>
      <c r="CH13" s="26" t="str">
        <f t="shared" si="3"/>
        <v/>
      </c>
      <c r="CI13" s="26" t="str">
        <f t="shared" si="3"/>
        <v/>
      </c>
      <c r="CJ13" s="26" t="str">
        <f t="shared" si="3"/>
        <v/>
      </c>
      <c r="CK13" s="26" t="str">
        <f t="shared" si="3"/>
        <v/>
      </c>
      <c r="CL13" s="26" t="str">
        <f t="shared" si="3"/>
        <v/>
      </c>
      <c r="CM13" s="26" t="str">
        <f t="shared" si="3"/>
        <v/>
      </c>
      <c r="CN13" s="26" t="str">
        <f t="shared" si="3"/>
        <v/>
      </c>
      <c r="CO13" s="26" t="str">
        <f t="shared" si="3"/>
        <v/>
      </c>
      <c r="CP13" s="26" t="str">
        <f t="shared" si="3"/>
        <v/>
      </c>
      <c r="CQ13" s="26" t="str">
        <f t="shared" si="3"/>
        <v/>
      </c>
      <c r="CR13" s="26" t="str">
        <f t="shared" si="3"/>
        <v/>
      </c>
      <c r="CS13" s="26" t="str">
        <f t="shared" si="3"/>
        <v/>
      </c>
      <c r="CT13" s="26" t="str">
        <f t="shared" si="3"/>
        <v/>
      </c>
      <c r="CU13" s="26" t="str">
        <f t="shared" si="3"/>
        <v/>
      </c>
      <c r="CV13" s="26" t="str">
        <f t="shared" si="3"/>
        <v/>
      </c>
      <c r="CW13" s="26" t="str">
        <f t="shared" si="3"/>
        <v/>
      </c>
      <c r="CX13" s="26" t="str">
        <f t="shared" si="3"/>
        <v/>
      </c>
      <c r="CY13" s="26" t="str">
        <f t="shared" si="3"/>
        <v/>
      </c>
      <c r="CZ13" s="26" t="str">
        <f t="shared" si="3"/>
        <v/>
      </c>
      <c r="DA13" s="26" t="str">
        <f t="shared" si="3"/>
        <v/>
      </c>
      <c r="DB13" s="26" t="str">
        <f t="shared" si="3"/>
        <v/>
      </c>
      <c r="DC13" s="26" t="str">
        <f t="shared" si="3"/>
        <v/>
      </c>
      <c r="DD13" s="64" t="e">
        <f t="shared" si="4"/>
        <v>#DIV/0!</v>
      </c>
      <c r="DE13"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4" spans="2:109" ht="30.75" customHeight="1">
      <c r="B14" s="250"/>
      <c r="C14" s="252"/>
      <c r="D14" s="251"/>
      <c r="E14" s="174" t="s">
        <v>104</v>
      </c>
      <c r="F14" s="65" t="str">
        <f t="shared" si="5"/>
        <v/>
      </c>
      <c r="G14" s="26" t="str">
        <f t="shared" si="2"/>
        <v/>
      </c>
      <c r="H14" s="26" t="str">
        <f t="shared" si="2"/>
        <v/>
      </c>
      <c r="I14" s="26" t="str">
        <f t="shared" si="2"/>
        <v/>
      </c>
      <c r="J14" s="26" t="str">
        <f t="shared" si="8"/>
        <v/>
      </c>
      <c r="K14" s="26" t="str">
        <f t="shared" si="8"/>
        <v/>
      </c>
      <c r="L14" s="26" t="str">
        <f t="shared" si="8"/>
        <v/>
      </c>
      <c r="M14" s="26" t="str">
        <f t="shared" si="8"/>
        <v/>
      </c>
      <c r="N14" s="26" t="str">
        <f t="shared" si="8"/>
        <v/>
      </c>
      <c r="O14" s="26" t="str">
        <f t="shared" si="8"/>
        <v/>
      </c>
      <c r="P14" s="26" t="str">
        <f t="shared" si="8"/>
        <v/>
      </c>
      <c r="Q14" s="26" t="str">
        <f t="shared" si="8"/>
        <v/>
      </c>
      <c r="R14" s="26" t="str">
        <f t="shared" si="8"/>
        <v/>
      </c>
      <c r="S14" s="26" t="str">
        <f t="shared" si="8"/>
        <v/>
      </c>
      <c r="T14" s="26" t="str">
        <f t="shared" si="8"/>
        <v/>
      </c>
      <c r="U14" s="26" t="str">
        <f t="shared" si="8"/>
        <v/>
      </c>
      <c r="V14" s="26" t="str">
        <f t="shared" si="8"/>
        <v/>
      </c>
      <c r="W14" s="26" t="str">
        <f t="shared" si="9"/>
        <v/>
      </c>
      <c r="X14" s="26" t="str">
        <f t="shared" si="9"/>
        <v/>
      </c>
      <c r="Y14" s="26" t="str">
        <f t="shared" si="9"/>
        <v/>
      </c>
      <c r="Z14" s="26" t="str">
        <f t="shared" si="9"/>
        <v/>
      </c>
      <c r="AA14" s="26" t="str">
        <f t="shared" si="9"/>
        <v/>
      </c>
      <c r="AB14" s="26" t="str">
        <f t="shared" si="9"/>
        <v/>
      </c>
      <c r="AC14" s="26" t="str">
        <f t="shared" si="9"/>
        <v/>
      </c>
      <c r="AD14" s="26" t="str">
        <f t="shared" si="9"/>
        <v/>
      </c>
      <c r="AE14" s="26" t="str">
        <f t="shared" si="9"/>
        <v/>
      </c>
      <c r="AF14" s="26" t="str">
        <f t="shared" si="9"/>
        <v/>
      </c>
      <c r="AG14" s="26" t="str">
        <f t="shared" si="9"/>
        <v/>
      </c>
      <c r="AH14" s="26" t="str">
        <f t="shared" si="9"/>
        <v/>
      </c>
      <c r="AI14" s="26" t="str">
        <f t="shared" si="9"/>
        <v/>
      </c>
      <c r="AJ14" s="26" t="str">
        <f t="shared" si="9"/>
        <v/>
      </c>
      <c r="AK14" s="26" t="str">
        <f t="shared" si="9"/>
        <v/>
      </c>
      <c r="AL14" s="26" t="str">
        <f t="shared" si="9"/>
        <v/>
      </c>
      <c r="AM14" s="26" t="str">
        <f t="shared" si="10"/>
        <v/>
      </c>
      <c r="AN14" s="26" t="str">
        <f t="shared" si="10"/>
        <v/>
      </c>
      <c r="AO14" s="26" t="str">
        <f t="shared" si="10"/>
        <v/>
      </c>
      <c r="AP14" s="26" t="str">
        <f t="shared" si="10"/>
        <v/>
      </c>
      <c r="AQ14" s="26" t="str">
        <f t="shared" si="10"/>
        <v/>
      </c>
      <c r="AR14" s="26" t="str">
        <f t="shared" si="10"/>
        <v/>
      </c>
      <c r="AS14" s="26" t="str">
        <f t="shared" si="10"/>
        <v/>
      </c>
      <c r="AT14" s="26" t="str">
        <f t="shared" si="10"/>
        <v/>
      </c>
      <c r="AU14" s="26" t="str">
        <f t="shared" si="10"/>
        <v/>
      </c>
      <c r="AV14" s="26" t="str">
        <f t="shared" si="10"/>
        <v/>
      </c>
      <c r="AW14" s="26" t="str">
        <f t="shared" si="10"/>
        <v/>
      </c>
      <c r="AX14" s="26" t="str">
        <f t="shared" si="10"/>
        <v/>
      </c>
      <c r="AY14" s="26" t="str">
        <f t="shared" si="10"/>
        <v/>
      </c>
      <c r="AZ14" s="26" t="str">
        <f t="shared" si="10"/>
        <v/>
      </c>
      <c r="BA14" s="26" t="str">
        <f t="shared" si="10"/>
        <v/>
      </c>
      <c r="BB14" s="26" t="str">
        <f t="shared" si="10"/>
        <v/>
      </c>
      <c r="BC14" s="26" t="str">
        <f t="shared" si="6"/>
        <v/>
      </c>
      <c r="BD14" s="26" t="str">
        <f t="shared" si="6"/>
        <v/>
      </c>
      <c r="BE14" s="26" t="str">
        <f t="shared" si="6"/>
        <v/>
      </c>
      <c r="BF14" s="26" t="str">
        <f t="shared" si="6"/>
        <v/>
      </c>
      <c r="BG14" s="26" t="str">
        <f t="shared" si="6"/>
        <v/>
      </c>
      <c r="BH14" s="26" t="str">
        <f t="shared" si="6"/>
        <v/>
      </c>
      <c r="BI14" s="26" t="str">
        <f t="shared" si="6"/>
        <v/>
      </c>
      <c r="BJ14" s="26" t="str">
        <f t="shared" si="6"/>
        <v/>
      </c>
      <c r="BK14" s="26" t="str">
        <f t="shared" si="6"/>
        <v/>
      </c>
      <c r="BL14" s="26" t="str">
        <f t="shared" si="6"/>
        <v/>
      </c>
      <c r="BM14" s="26" t="str">
        <f t="shared" si="6"/>
        <v/>
      </c>
      <c r="BN14" s="26" t="str">
        <f t="shared" si="6"/>
        <v/>
      </c>
      <c r="BO14" s="26" t="str">
        <f t="shared" si="6"/>
        <v/>
      </c>
      <c r="BP14" s="26" t="str">
        <f t="shared" si="7"/>
        <v/>
      </c>
      <c r="BQ14" s="26" t="str">
        <f t="shared" si="7"/>
        <v/>
      </c>
      <c r="BR14" s="26" t="str">
        <f t="shared" si="7"/>
        <v/>
      </c>
      <c r="BS14" s="26" t="str">
        <f t="shared" si="7"/>
        <v/>
      </c>
      <c r="BT14" s="26" t="str">
        <f t="shared" si="3"/>
        <v/>
      </c>
      <c r="BU14" s="26" t="str">
        <f t="shared" si="3"/>
        <v/>
      </c>
      <c r="BV14" s="26" t="str">
        <f t="shared" si="3"/>
        <v/>
      </c>
      <c r="BW14" s="26" t="str">
        <f t="shared" si="3"/>
        <v/>
      </c>
      <c r="BX14" s="26" t="str">
        <f t="shared" si="3"/>
        <v/>
      </c>
      <c r="BY14" s="26" t="str">
        <f t="shared" si="3"/>
        <v/>
      </c>
      <c r="BZ14" s="26" t="str">
        <f t="shared" si="3"/>
        <v/>
      </c>
      <c r="CA14" s="26" t="str">
        <f t="shared" si="3"/>
        <v/>
      </c>
      <c r="CB14" s="26" t="str">
        <f t="shared" si="3"/>
        <v/>
      </c>
      <c r="CC14" s="26" t="str">
        <f t="shared" si="3"/>
        <v/>
      </c>
      <c r="CD14" s="26" t="str">
        <f t="shared" si="3"/>
        <v/>
      </c>
      <c r="CE14" s="26" t="str">
        <f t="shared" si="3"/>
        <v/>
      </c>
      <c r="CF14" s="26" t="str">
        <f t="shared" si="3"/>
        <v/>
      </c>
      <c r="CG14" s="26" t="str">
        <f t="shared" si="3"/>
        <v/>
      </c>
      <c r="CH14" s="26" t="str">
        <f t="shared" si="3"/>
        <v/>
      </c>
      <c r="CI14" s="26" t="str">
        <f t="shared" si="3"/>
        <v/>
      </c>
      <c r="CJ14" s="26" t="str">
        <f t="shared" si="3"/>
        <v/>
      </c>
      <c r="CK14" s="26" t="str">
        <f t="shared" si="3"/>
        <v/>
      </c>
      <c r="CL14" s="26" t="str">
        <f t="shared" si="3"/>
        <v/>
      </c>
      <c r="CM14" s="26" t="str">
        <f t="shared" si="3"/>
        <v/>
      </c>
      <c r="CN14" s="26" t="str">
        <f t="shared" si="3"/>
        <v/>
      </c>
      <c r="CO14" s="26" t="str">
        <f t="shared" si="3"/>
        <v/>
      </c>
      <c r="CP14" s="26" t="str">
        <f t="shared" si="3"/>
        <v/>
      </c>
      <c r="CQ14" s="26" t="str">
        <f t="shared" si="3"/>
        <v/>
      </c>
      <c r="CR14" s="26" t="str">
        <f t="shared" si="3"/>
        <v/>
      </c>
      <c r="CS14" s="26" t="str">
        <f t="shared" si="3"/>
        <v/>
      </c>
      <c r="CT14" s="26" t="str">
        <f t="shared" si="3"/>
        <v/>
      </c>
      <c r="CU14" s="26" t="str">
        <f t="shared" si="3"/>
        <v/>
      </c>
      <c r="CV14" s="26" t="str">
        <f t="shared" si="3"/>
        <v/>
      </c>
      <c r="CW14" s="26" t="str">
        <f t="shared" si="3"/>
        <v/>
      </c>
      <c r="CX14" s="26" t="str">
        <f t="shared" si="3"/>
        <v/>
      </c>
      <c r="CY14" s="26" t="str">
        <f t="shared" si="3"/>
        <v/>
      </c>
      <c r="CZ14" s="26" t="str">
        <f t="shared" si="3"/>
        <v/>
      </c>
      <c r="DA14" s="26" t="str">
        <f t="shared" si="3"/>
        <v/>
      </c>
      <c r="DB14" s="26" t="str">
        <f t="shared" si="3"/>
        <v/>
      </c>
      <c r="DC14" s="26" t="str">
        <f t="shared" si="3"/>
        <v/>
      </c>
      <c r="DD14" s="64" t="e">
        <f t="shared" si="4"/>
        <v>#DIV/0!</v>
      </c>
      <c r="DE14"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5" spans="2:109" ht="30.75" customHeight="1">
      <c r="B15" s="250" t="s">
        <v>14</v>
      </c>
      <c r="C15" s="252" t="s">
        <v>4795</v>
      </c>
      <c r="D15" s="251" t="s">
        <v>125</v>
      </c>
      <c r="E15" s="172" t="s">
        <v>59</v>
      </c>
      <c r="F15" s="65" t="str">
        <f t="shared" si="5"/>
        <v/>
      </c>
      <c r="G15" s="26" t="str">
        <f t="shared" si="2"/>
        <v/>
      </c>
      <c r="H15" s="26" t="str">
        <f t="shared" si="2"/>
        <v/>
      </c>
      <c r="I15" s="26" t="str">
        <f t="shared" si="2"/>
        <v/>
      </c>
      <c r="J15" s="26" t="str">
        <f t="shared" si="8"/>
        <v/>
      </c>
      <c r="K15" s="26" t="str">
        <f t="shared" si="8"/>
        <v/>
      </c>
      <c r="L15" s="26" t="str">
        <f t="shared" si="8"/>
        <v/>
      </c>
      <c r="M15" s="26" t="str">
        <f t="shared" si="8"/>
        <v/>
      </c>
      <c r="N15" s="26" t="str">
        <f t="shared" si="8"/>
        <v/>
      </c>
      <c r="O15" s="26" t="str">
        <f t="shared" si="8"/>
        <v/>
      </c>
      <c r="P15" s="26" t="str">
        <f t="shared" si="8"/>
        <v/>
      </c>
      <c r="Q15" s="26" t="str">
        <f t="shared" si="8"/>
        <v/>
      </c>
      <c r="R15" s="26" t="str">
        <f t="shared" si="8"/>
        <v/>
      </c>
      <c r="S15" s="26" t="str">
        <f t="shared" si="8"/>
        <v/>
      </c>
      <c r="T15" s="26" t="str">
        <f t="shared" si="8"/>
        <v/>
      </c>
      <c r="U15" s="26" t="str">
        <f t="shared" si="8"/>
        <v/>
      </c>
      <c r="V15" s="26" t="str">
        <f t="shared" si="8"/>
        <v/>
      </c>
      <c r="W15" s="26" t="str">
        <f t="shared" si="9"/>
        <v/>
      </c>
      <c r="X15" s="26" t="str">
        <f t="shared" si="9"/>
        <v/>
      </c>
      <c r="Y15" s="26" t="str">
        <f t="shared" si="9"/>
        <v/>
      </c>
      <c r="Z15" s="26" t="str">
        <f t="shared" si="9"/>
        <v/>
      </c>
      <c r="AA15" s="26" t="str">
        <f t="shared" si="9"/>
        <v/>
      </c>
      <c r="AB15" s="26" t="str">
        <f t="shared" si="9"/>
        <v/>
      </c>
      <c r="AC15" s="26" t="str">
        <f t="shared" si="9"/>
        <v/>
      </c>
      <c r="AD15" s="26" t="str">
        <f t="shared" si="9"/>
        <v/>
      </c>
      <c r="AE15" s="26" t="str">
        <f t="shared" si="9"/>
        <v/>
      </c>
      <c r="AF15" s="26" t="str">
        <f t="shared" si="9"/>
        <v/>
      </c>
      <c r="AG15" s="26" t="str">
        <f t="shared" si="9"/>
        <v/>
      </c>
      <c r="AH15" s="26" t="str">
        <f t="shared" si="9"/>
        <v/>
      </c>
      <c r="AI15" s="26" t="str">
        <f t="shared" si="9"/>
        <v/>
      </c>
      <c r="AJ15" s="26" t="str">
        <f t="shared" si="9"/>
        <v/>
      </c>
      <c r="AK15" s="26" t="str">
        <f t="shared" si="9"/>
        <v/>
      </c>
      <c r="AL15" s="26" t="str">
        <f t="shared" si="9"/>
        <v/>
      </c>
      <c r="AM15" s="26" t="str">
        <f t="shared" si="10"/>
        <v/>
      </c>
      <c r="AN15" s="26" t="str">
        <f t="shared" si="10"/>
        <v/>
      </c>
      <c r="AO15" s="26" t="str">
        <f t="shared" si="10"/>
        <v/>
      </c>
      <c r="AP15" s="26" t="str">
        <f t="shared" si="10"/>
        <v/>
      </c>
      <c r="AQ15" s="26" t="str">
        <f t="shared" si="10"/>
        <v/>
      </c>
      <c r="AR15" s="26" t="str">
        <f t="shared" si="10"/>
        <v/>
      </c>
      <c r="AS15" s="26" t="str">
        <f t="shared" si="10"/>
        <v/>
      </c>
      <c r="AT15" s="26" t="str">
        <f t="shared" si="10"/>
        <v/>
      </c>
      <c r="AU15" s="26" t="str">
        <f t="shared" si="10"/>
        <v/>
      </c>
      <c r="AV15" s="26" t="str">
        <f t="shared" si="10"/>
        <v/>
      </c>
      <c r="AW15" s="26" t="str">
        <f t="shared" si="10"/>
        <v/>
      </c>
      <c r="AX15" s="26" t="str">
        <f t="shared" si="10"/>
        <v/>
      </c>
      <c r="AY15" s="26" t="str">
        <f t="shared" si="10"/>
        <v/>
      </c>
      <c r="AZ15" s="26" t="str">
        <f t="shared" si="10"/>
        <v/>
      </c>
      <c r="BA15" s="26" t="str">
        <f t="shared" si="10"/>
        <v/>
      </c>
      <c r="BB15" s="26" t="str">
        <f t="shared" si="10"/>
        <v/>
      </c>
      <c r="BC15" s="26" t="str">
        <f t="shared" si="6"/>
        <v/>
      </c>
      <c r="BD15" s="26" t="str">
        <f t="shared" si="6"/>
        <v/>
      </c>
      <c r="BE15" s="26" t="str">
        <f t="shared" si="6"/>
        <v/>
      </c>
      <c r="BF15" s="26" t="str">
        <f t="shared" si="6"/>
        <v/>
      </c>
      <c r="BG15" s="26" t="str">
        <f t="shared" si="6"/>
        <v/>
      </c>
      <c r="BH15" s="26" t="str">
        <f t="shared" si="6"/>
        <v/>
      </c>
      <c r="BI15" s="26" t="str">
        <f t="shared" si="6"/>
        <v/>
      </c>
      <c r="BJ15" s="26" t="str">
        <f t="shared" si="6"/>
        <v/>
      </c>
      <c r="BK15" s="26" t="str">
        <f t="shared" si="6"/>
        <v/>
      </c>
      <c r="BL15" s="26" t="str">
        <f t="shared" si="6"/>
        <v/>
      </c>
      <c r="BM15" s="26" t="str">
        <f t="shared" si="6"/>
        <v/>
      </c>
      <c r="BN15" s="26" t="str">
        <f t="shared" si="6"/>
        <v/>
      </c>
      <c r="BO15" s="26" t="str">
        <f t="shared" si="6"/>
        <v/>
      </c>
      <c r="BP15" s="26" t="str">
        <f t="shared" si="7"/>
        <v/>
      </c>
      <c r="BQ15" s="26" t="str">
        <f t="shared" si="7"/>
        <v/>
      </c>
      <c r="BR15" s="26" t="str">
        <f t="shared" si="7"/>
        <v/>
      </c>
      <c r="BS15" s="26" t="str">
        <f t="shared" si="7"/>
        <v/>
      </c>
      <c r="BT15" s="26" t="str">
        <f t="shared" si="3"/>
        <v/>
      </c>
      <c r="BU15" s="26" t="str">
        <f t="shared" si="3"/>
        <v/>
      </c>
      <c r="BV15" s="26" t="str">
        <f t="shared" si="3"/>
        <v/>
      </c>
      <c r="BW15" s="26" t="str">
        <f t="shared" ref="BW15:CL15" si="11">IF(BW$6="","",1)</f>
        <v/>
      </c>
      <c r="BX15" s="26" t="str">
        <f t="shared" si="11"/>
        <v/>
      </c>
      <c r="BY15" s="26" t="str">
        <f t="shared" si="11"/>
        <v/>
      </c>
      <c r="BZ15" s="26" t="str">
        <f t="shared" si="11"/>
        <v/>
      </c>
      <c r="CA15" s="26" t="str">
        <f t="shared" si="11"/>
        <v/>
      </c>
      <c r="CB15" s="26" t="str">
        <f t="shared" si="11"/>
        <v/>
      </c>
      <c r="CC15" s="26" t="str">
        <f t="shared" si="11"/>
        <v/>
      </c>
      <c r="CD15" s="26" t="str">
        <f t="shared" si="11"/>
        <v/>
      </c>
      <c r="CE15" s="26" t="str">
        <f t="shared" si="11"/>
        <v/>
      </c>
      <c r="CF15" s="26" t="str">
        <f t="shared" si="11"/>
        <v/>
      </c>
      <c r="CG15" s="26" t="str">
        <f t="shared" si="11"/>
        <v/>
      </c>
      <c r="CH15" s="26" t="str">
        <f t="shared" si="11"/>
        <v/>
      </c>
      <c r="CI15" s="26" t="str">
        <f t="shared" si="11"/>
        <v/>
      </c>
      <c r="CJ15" s="26" t="str">
        <f t="shared" si="11"/>
        <v/>
      </c>
      <c r="CK15" s="26" t="str">
        <f t="shared" si="11"/>
        <v/>
      </c>
      <c r="CL15" s="26" t="str">
        <f t="shared" si="11"/>
        <v/>
      </c>
      <c r="CM15" s="26" t="str">
        <f t="shared" ref="CM15:DB15" si="12">IF(CM$6="","",1)</f>
        <v/>
      </c>
      <c r="CN15" s="26" t="str">
        <f t="shared" si="12"/>
        <v/>
      </c>
      <c r="CO15" s="26" t="str">
        <f t="shared" si="12"/>
        <v/>
      </c>
      <c r="CP15" s="26" t="str">
        <f t="shared" si="12"/>
        <v/>
      </c>
      <c r="CQ15" s="26" t="str">
        <f t="shared" si="12"/>
        <v/>
      </c>
      <c r="CR15" s="26" t="str">
        <f t="shared" si="12"/>
        <v/>
      </c>
      <c r="CS15" s="26" t="str">
        <f t="shared" si="12"/>
        <v/>
      </c>
      <c r="CT15" s="26" t="str">
        <f t="shared" si="12"/>
        <v/>
      </c>
      <c r="CU15" s="26" t="str">
        <f t="shared" si="12"/>
        <v/>
      </c>
      <c r="CV15" s="26" t="str">
        <f t="shared" si="12"/>
        <v/>
      </c>
      <c r="CW15" s="26" t="str">
        <f t="shared" si="12"/>
        <v/>
      </c>
      <c r="CX15" s="26" t="str">
        <f t="shared" si="12"/>
        <v/>
      </c>
      <c r="CY15" s="26" t="str">
        <f t="shared" si="12"/>
        <v/>
      </c>
      <c r="CZ15" s="26" t="str">
        <f t="shared" si="12"/>
        <v/>
      </c>
      <c r="DA15" s="26" t="str">
        <f t="shared" si="12"/>
        <v/>
      </c>
      <c r="DB15" s="26" t="str">
        <f t="shared" si="12"/>
        <v/>
      </c>
      <c r="DC15" s="26" t="str">
        <f t="shared" ref="BT15:DC23" si="13">IF(DC$6="","",1)</f>
        <v/>
      </c>
      <c r="DD15" s="64" t="e">
        <f t="shared" si="4"/>
        <v>#DIV/0!</v>
      </c>
      <c r="DE15"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6" spans="2:109" ht="30.75" customHeight="1">
      <c r="B16" s="250"/>
      <c r="C16" s="252"/>
      <c r="D16" s="251"/>
      <c r="E16" s="172" t="s">
        <v>16</v>
      </c>
      <c r="F16" s="65" t="str">
        <f t="shared" si="5"/>
        <v/>
      </c>
      <c r="G16" s="26" t="str">
        <f t="shared" si="2"/>
        <v/>
      </c>
      <c r="H16" s="26" t="str">
        <f t="shared" si="2"/>
        <v/>
      </c>
      <c r="I16" s="26" t="str">
        <f t="shared" si="2"/>
        <v/>
      </c>
      <c r="J16" s="26" t="str">
        <f t="shared" si="8"/>
        <v/>
      </c>
      <c r="K16" s="26" t="str">
        <f t="shared" si="8"/>
        <v/>
      </c>
      <c r="L16" s="26" t="str">
        <f t="shared" si="8"/>
        <v/>
      </c>
      <c r="M16" s="26" t="str">
        <f t="shared" si="8"/>
        <v/>
      </c>
      <c r="N16" s="26" t="str">
        <f t="shared" si="8"/>
        <v/>
      </c>
      <c r="O16" s="26" t="str">
        <f t="shared" si="8"/>
        <v/>
      </c>
      <c r="P16" s="26" t="str">
        <f t="shared" si="8"/>
        <v/>
      </c>
      <c r="Q16" s="26" t="str">
        <f t="shared" si="8"/>
        <v/>
      </c>
      <c r="R16" s="26" t="str">
        <f t="shared" si="8"/>
        <v/>
      </c>
      <c r="S16" s="26" t="str">
        <f t="shared" si="8"/>
        <v/>
      </c>
      <c r="T16" s="26" t="str">
        <f t="shared" si="8"/>
        <v/>
      </c>
      <c r="U16" s="26" t="str">
        <f t="shared" si="8"/>
        <v/>
      </c>
      <c r="V16" s="26" t="str">
        <f t="shared" si="8"/>
        <v/>
      </c>
      <c r="W16" s="26" t="str">
        <f t="shared" si="9"/>
        <v/>
      </c>
      <c r="X16" s="26" t="str">
        <f t="shared" si="9"/>
        <v/>
      </c>
      <c r="Y16" s="26" t="str">
        <f t="shared" si="9"/>
        <v/>
      </c>
      <c r="Z16" s="26" t="str">
        <f t="shared" si="9"/>
        <v/>
      </c>
      <c r="AA16" s="26" t="str">
        <f t="shared" si="9"/>
        <v/>
      </c>
      <c r="AB16" s="26" t="str">
        <f t="shared" si="9"/>
        <v/>
      </c>
      <c r="AC16" s="26" t="str">
        <f t="shared" si="9"/>
        <v/>
      </c>
      <c r="AD16" s="26" t="str">
        <f t="shared" si="9"/>
        <v/>
      </c>
      <c r="AE16" s="26" t="str">
        <f t="shared" si="9"/>
        <v/>
      </c>
      <c r="AF16" s="26" t="str">
        <f t="shared" si="9"/>
        <v/>
      </c>
      <c r="AG16" s="26" t="str">
        <f t="shared" si="9"/>
        <v/>
      </c>
      <c r="AH16" s="26" t="str">
        <f t="shared" si="9"/>
        <v/>
      </c>
      <c r="AI16" s="26" t="str">
        <f t="shared" si="9"/>
        <v/>
      </c>
      <c r="AJ16" s="26" t="str">
        <f t="shared" si="9"/>
        <v/>
      </c>
      <c r="AK16" s="26" t="str">
        <f t="shared" si="9"/>
        <v/>
      </c>
      <c r="AL16" s="26" t="str">
        <f t="shared" si="9"/>
        <v/>
      </c>
      <c r="AM16" s="26" t="str">
        <f t="shared" si="10"/>
        <v/>
      </c>
      <c r="AN16" s="26" t="str">
        <f t="shared" si="10"/>
        <v/>
      </c>
      <c r="AO16" s="26" t="str">
        <f t="shared" si="10"/>
        <v/>
      </c>
      <c r="AP16" s="26" t="str">
        <f t="shared" si="10"/>
        <v/>
      </c>
      <c r="AQ16" s="26" t="str">
        <f t="shared" si="10"/>
        <v/>
      </c>
      <c r="AR16" s="26" t="str">
        <f t="shared" si="10"/>
        <v/>
      </c>
      <c r="AS16" s="26" t="str">
        <f t="shared" si="10"/>
        <v/>
      </c>
      <c r="AT16" s="26" t="str">
        <f t="shared" si="10"/>
        <v/>
      </c>
      <c r="AU16" s="26" t="str">
        <f t="shared" si="10"/>
        <v/>
      </c>
      <c r="AV16" s="26" t="str">
        <f t="shared" si="10"/>
        <v/>
      </c>
      <c r="AW16" s="26" t="str">
        <f t="shared" si="10"/>
        <v/>
      </c>
      <c r="AX16" s="26" t="str">
        <f t="shared" si="10"/>
        <v/>
      </c>
      <c r="AY16" s="26" t="str">
        <f t="shared" si="10"/>
        <v/>
      </c>
      <c r="AZ16" s="26" t="str">
        <f t="shared" si="10"/>
        <v/>
      </c>
      <c r="BA16" s="26" t="str">
        <f t="shared" si="10"/>
        <v/>
      </c>
      <c r="BB16" s="26" t="str">
        <f t="shared" si="10"/>
        <v/>
      </c>
      <c r="BC16" s="26" t="str">
        <f t="shared" si="6"/>
        <v/>
      </c>
      <c r="BD16" s="26" t="str">
        <f t="shared" si="6"/>
        <v/>
      </c>
      <c r="BE16" s="26" t="str">
        <f t="shared" si="6"/>
        <v/>
      </c>
      <c r="BF16" s="26" t="str">
        <f t="shared" si="6"/>
        <v/>
      </c>
      <c r="BG16" s="26" t="str">
        <f t="shared" si="6"/>
        <v/>
      </c>
      <c r="BH16" s="26" t="str">
        <f t="shared" si="6"/>
        <v/>
      </c>
      <c r="BI16" s="26" t="str">
        <f t="shared" si="6"/>
        <v/>
      </c>
      <c r="BJ16" s="26" t="str">
        <f t="shared" si="6"/>
        <v/>
      </c>
      <c r="BK16" s="26" t="str">
        <f t="shared" si="6"/>
        <v/>
      </c>
      <c r="BL16" s="26" t="str">
        <f t="shared" si="6"/>
        <v/>
      </c>
      <c r="BM16" s="26" t="str">
        <f t="shared" si="6"/>
        <v/>
      </c>
      <c r="BN16" s="26" t="str">
        <f t="shared" si="6"/>
        <v/>
      </c>
      <c r="BO16" s="26" t="str">
        <f t="shared" si="6"/>
        <v/>
      </c>
      <c r="BP16" s="26" t="str">
        <f t="shared" si="7"/>
        <v/>
      </c>
      <c r="BQ16" s="26" t="str">
        <f t="shared" si="7"/>
        <v/>
      </c>
      <c r="BR16" s="26" t="str">
        <f t="shared" si="7"/>
        <v/>
      </c>
      <c r="BS16" s="26" t="str">
        <f t="shared" si="7"/>
        <v/>
      </c>
      <c r="BT16" s="26" t="str">
        <f t="shared" si="13"/>
        <v/>
      </c>
      <c r="BU16" s="26" t="str">
        <f t="shared" si="13"/>
        <v/>
      </c>
      <c r="BV16" s="26" t="str">
        <f t="shared" si="13"/>
        <v/>
      </c>
      <c r="BW16" s="26" t="str">
        <f t="shared" si="13"/>
        <v/>
      </c>
      <c r="BX16" s="26" t="str">
        <f t="shared" si="13"/>
        <v/>
      </c>
      <c r="BY16" s="26" t="str">
        <f t="shared" si="13"/>
        <v/>
      </c>
      <c r="BZ16" s="26" t="str">
        <f t="shared" si="13"/>
        <v/>
      </c>
      <c r="CA16" s="26" t="str">
        <f t="shared" si="13"/>
        <v/>
      </c>
      <c r="CB16" s="26" t="str">
        <f t="shared" si="13"/>
        <v/>
      </c>
      <c r="CC16" s="26" t="str">
        <f t="shared" si="13"/>
        <v/>
      </c>
      <c r="CD16" s="26" t="str">
        <f t="shared" si="13"/>
        <v/>
      </c>
      <c r="CE16" s="26" t="str">
        <f t="shared" si="13"/>
        <v/>
      </c>
      <c r="CF16" s="26" t="str">
        <f t="shared" si="13"/>
        <v/>
      </c>
      <c r="CG16" s="26" t="str">
        <f t="shared" si="13"/>
        <v/>
      </c>
      <c r="CH16" s="26" t="str">
        <f t="shared" si="13"/>
        <v/>
      </c>
      <c r="CI16" s="26" t="str">
        <f t="shared" si="13"/>
        <v/>
      </c>
      <c r="CJ16" s="26" t="str">
        <f t="shared" si="13"/>
        <v/>
      </c>
      <c r="CK16" s="26" t="str">
        <f t="shared" si="13"/>
        <v/>
      </c>
      <c r="CL16" s="26" t="str">
        <f t="shared" si="13"/>
        <v/>
      </c>
      <c r="CM16" s="26" t="str">
        <f t="shared" si="13"/>
        <v/>
      </c>
      <c r="CN16" s="26" t="str">
        <f t="shared" si="13"/>
        <v/>
      </c>
      <c r="CO16" s="26" t="str">
        <f t="shared" si="13"/>
        <v/>
      </c>
      <c r="CP16" s="26" t="str">
        <f t="shared" si="13"/>
        <v/>
      </c>
      <c r="CQ16" s="26" t="str">
        <f t="shared" si="13"/>
        <v/>
      </c>
      <c r="CR16" s="26" t="str">
        <f t="shared" si="13"/>
        <v/>
      </c>
      <c r="CS16" s="26" t="str">
        <f t="shared" si="13"/>
        <v/>
      </c>
      <c r="CT16" s="26" t="str">
        <f t="shared" si="13"/>
        <v/>
      </c>
      <c r="CU16" s="26" t="str">
        <f t="shared" si="13"/>
        <v/>
      </c>
      <c r="CV16" s="26" t="str">
        <f t="shared" si="13"/>
        <v/>
      </c>
      <c r="CW16" s="26" t="str">
        <f t="shared" si="13"/>
        <v/>
      </c>
      <c r="CX16" s="26" t="str">
        <f t="shared" si="13"/>
        <v/>
      </c>
      <c r="CY16" s="26" t="str">
        <f t="shared" si="13"/>
        <v/>
      </c>
      <c r="CZ16" s="26" t="str">
        <f t="shared" si="13"/>
        <v/>
      </c>
      <c r="DA16" s="26" t="str">
        <f t="shared" si="13"/>
        <v/>
      </c>
      <c r="DB16" s="26" t="str">
        <f t="shared" si="13"/>
        <v/>
      </c>
      <c r="DC16" s="26" t="str">
        <f t="shared" si="13"/>
        <v/>
      </c>
      <c r="DD16" s="64" t="e">
        <f t="shared" si="4"/>
        <v>#DIV/0!</v>
      </c>
      <c r="DE16"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7" spans="2:109" ht="30.75" customHeight="1">
      <c r="B17" s="250"/>
      <c r="C17" s="252"/>
      <c r="D17" s="251"/>
      <c r="E17" s="172" t="s">
        <v>17</v>
      </c>
      <c r="F17" s="65" t="str">
        <f t="shared" si="5"/>
        <v/>
      </c>
      <c r="G17" s="26" t="str">
        <f t="shared" si="2"/>
        <v/>
      </c>
      <c r="H17" s="26" t="str">
        <f t="shared" si="2"/>
        <v/>
      </c>
      <c r="I17" s="26" t="str">
        <f t="shared" si="2"/>
        <v/>
      </c>
      <c r="J17" s="26" t="str">
        <f t="shared" si="8"/>
        <v/>
      </c>
      <c r="K17" s="26" t="str">
        <f t="shared" si="8"/>
        <v/>
      </c>
      <c r="L17" s="26" t="str">
        <f t="shared" si="8"/>
        <v/>
      </c>
      <c r="M17" s="26" t="str">
        <f t="shared" si="8"/>
        <v/>
      </c>
      <c r="N17" s="26" t="str">
        <f t="shared" si="8"/>
        <v/>
      </c>
      <c r="O17" s="26" t="str">
        <f t="shared" si="8"/>
        <v/>
      </c>
      <c r="P17" s="26" t="str">
        <f t="shared" si="8"/>
        <v/>
      </c>
      <c r="Q17" s="26" t="str">
        <f t="shared" si="8"/>
        <v/>
      </c>
      <c r="R17" s="26" t="str">
        <f t="shared" si="8"/>
        <v/>
      </c>
      <c r="S17" s="26" t="str">
        <f t="shared" si="8"/>
        <v/>
      </c>
      <c r="T17" s="26" t="str">
        <f t="shared" si="8"/>
        <v/>
      </c>
      <c r="U17" s="26" t="str">
        <f t="shared" si="8"/>
        <v/>
      </c>
      <c r="V17" s="26" t="str">
        <f t="shared" si="8"/>
        <v/>
      </c>
      <c r="W17" s="26" t="str">
        <f t="shared" si="9"/>
        <v/>
      </c>
      <c r="X17" s="26" t="str">
        <f t="shared" si="9"/>
        <v/>
      </c>
      <c r="Y17" s="26" t="str">
        <f t="shared" si="9"/>
        <v/>
      </c>
      <c r="Z17" s="26" t="str">
        <f t="shared" si="9"/>
        <v/>
      </c>
      <c r="AA17" s="26" t="str">
        <f t="shared" si="9"/>
        <v/>
      </c>
      <c r="AB17" s="26" t="str">
        <f t="shared" si="9"/>
        <v/>
      </c>
      <c r="AC17" s="26" t="str">
        <f t="shared" si="9"/>
        <v/>
      </c>
      <c r="AD17" s="26" t="str">
        <f t="shared" si="9"/>
        <v/>
      </c>
      <c r="AE17" s="26" t="str">
        <f t="shared" si="9"/>
        <v/>
      </c>
      <c r="AF17" s="26" t="str">
        <f t="shared" si="9"/>
        <v/>
      </c>
      <c r="AG17" s="26" t="str">
        <f t="shared" si="9"/>
        <v/>
      </c>
      <c r="AH17" s="26" t="str">
        <f t="shared" si="9"/>
        <v/>
      </c>
      <c r="AI17" s="26" t="str">
        <f t="shared" si="9"/>
        <v/>
      </c>
      <c r="AJ17" s="26" t="str">
        <f t="shared" si="9"/>
        <v/>
      </c>
      <c r="AK17" s="26" t="str">
        <f t="shared" si="9"/>
        <v/>
      </c>
      <c r="AL17" s="26" t="str">
        <f t="shared" si="9"/>
        <v/>
      </c>
      <c r="AM17" s="26" t="str">
        <f t="shared" si="10"/>
        <v/>
      </c>
      <c r="AN17" s="26" t="str">
        <f t="shared" si="10"/>
        <v/>
      </c>
      <c r="AO17" s="26" t="str">
        <f t="shared" si="10"/>
        <v/>
      </c>
      <c r="AP17" s="26" t="str">
        <f t="shared" si="10"/>
        <v/>
      </c>
      <c r="AQ17" s="26" t="str">
        <f t="shared" si="10"/>
        <v/>
      </c>
      <c r="AR17" s="26" t="str">
        <f t="shared" si="10"/>
        <v/>
      </c>
      <c r="AS17" s="26" t="str">
        <f t="shared" si="10"/>
        <v/>
      </c>
      <c r="AT17" s="26" t="str">
        <f t="shared" si="10"/>
        <v/>
      </c>
      <c r="AU17" s="26" t="str">
        <f t="shared" si="10"/>
        <v/>
      </c>
      <c r="AV17" s="26" t="str">
        <f t="shared" si="10"/>
        <v/>
      </c>
      <c r="AW17" s="26" t="str">
        <f t="shared" si="10"/>
        <v/>
      </c>
      <c r="AX17" s="26" t="str">
        <f t="shared" si="10"/>
        <v/>
      </c>
      <c r="AY17" s="26" t="str">
        <f t="shared" si="10"/>
        <v/>
      </c>
      <c r="AZ17" s="26" t="str">
        <f t="shared" si="10"/>
        <v/>
      </c>
      <c r="BA17" s="26" t="str">
        <f t="shared" si="10"/>
        <v/>
      </c>
      <c r="BB17" s="26" t="str">
        <f t="shared" si="10"/>
        <v/>
      </c>
      <c r="BC17" s="26" t="str">
        <f t="shared" si="6"/>
        <v/>
      </c>
      <c r="BD17" s="26" t="str">
        <f t="shared" si="6"/>
        <v/>
      </c>
      <c r="BE17" s="26" t="str">
        <f t="shared" si="6"/>
        <v/>
      </c>
      <c r="BF17" s="26" t="str">
        <f t="shared" si="6"/>
        <v/>
      </c>
      <c r="BG17" s="26" t="str">
        <f t="shared" si="6"/>
        <v/>
      </c>
      <c r="BH17" s="26" t="str">
        <f t="shared" si="6"/>
        <v/>
      </c>
      <c r="BI17" s="26" t="str">
        <f t="shared" si="6"/>
        <v/>
      </c>
      <c r="BJ17" s="26" t="str">
        <f t="shared" si="6"/>
        <v/>
      </c>
      <c r="BK17" s="26" t="str">
        <f t="shared" si="6"/>
        <v/>
      </c>
      <c r="BL17" s="26" t="str">
        <f t="shared" si="6"/>
        <v/>
      </c>
      <c r="BM17" s="26" t="str">
        <f t="shared" si="6"/>
        <v/>
      </c>
      <c r="BN17" s="26" t="str">
        <f t="shared" si="6"/>
        <v/>
      </c>
      <c r="BO17" s="26" t="str">
        <f t="shared" si="6"/>
        <v/>
      </c>
      <c r="BP17" s="26" t="str">
        <f t="shared" si="7"/>
        <v/>
      </c>
      <c r="BQ17" s="26" t="str">
        <f t="shared" si="7"/>
        <v/>
      </c>
      <c r="BR17" s="26" t="str">
        <f t="shared" si="7"/>
        <v/>
      </c>
      <c r="BS17" s="26" t="str">
        <f t="shared" si="7"/>
        <v/>
      </c>
      <c r="BT17" s="26" t="str">
        <f t="shared" si="13"/>
        <v/>
      </c>
      <c r="BU17" s="26" t="str">
        <f t="shared" si="13"/>
        <v/>
      </c>
      <c r="BV17" s="26" t="str">
        <f t="shared" si="13"/>
        <v/>
      </c>
      <c r="BW17" s="26" t="str">
        <f t="shared" si="13"/>
        <v/>
      </c>
      <c r="BX17" s="26" t="str">
        <f t="shared" si="13"/>
        <v/>
      </c>
      <c r="BY17" s="26" t="str">
        <f t="shared" si="13"/>
        <v/>
      </c>
      <c r="BZ17" s="26" t="str">
        <f t="shared" si="13"/>
        <v/>
      </c>
      <c r="CA17" s="26" t="str">
        <f t="shared" si="13"/>
        <v/>
      </c>
      <c r="CB17" s="26" t="str">
        <f t="shared" si="13"/>
        <v/>
      </c>
      <c r="CC17" s="26" t="str">
        <f t="shared" si="13"/>
        <v/>
      </c>
      <c r="CD17" s="26" t="str">
        <f t="shared" si="13"/>
        <v/>
      </c>
      <c r="CE17" s="26" t="str">
        <f t="shared" si="13"/>
        <v/>
      </c>
      <c r="CF17" s="26" t="str">
        <f t="shared" si="13"/>
        <v/>
      </c>
      <c r="CG17" s="26" t="str">
        <f t="shared" si="13"/>
        <v/>
      </c>
      <c r="CH17" s="26" t="str">
        <f t="shared" si="13"/>
        <v/>
      </c>
      <c r="CI17" s="26" t="str">
        <f t="shared" si="13"/>
        <v/>
      </c>
      <c r="CJ17" s="26" t="str">
        <f t="shared" si="13"/>
        <v/>
      </c>
      <c r="CK17" s="26" t="str">
        <f t="shared" si="13"/>
        <v/>
      </c>
      <c r="CL17" s="26" t="str">
        <f t="shared" si="13"/>
        <v/>
      </c>
      <c r="CM17" s="26" t="str">
        <f t="shared" si="13"/>
        <v/>
      </c>
      <c r="CN17" s="26" t="str">
        <f t="shared" si="13"/>
        <v/>
      </c>
      <c r="CO17" s="26" t="str">
        <f t="shared" si="13"/>
        <v/>
      </c>
      <c r="CP17" s="26" t="str">
        <f t="shared" si="13"/>
        <v/>
      </c>
      <c r="CQ17" s="26" t="str">
        <f t="shared" si="13"/>
        <v/>
      </c>
      <c r="CR17" s="26" t="str">
        <f t="shared" si="13"/>
        <v/>
      </c>
      <c r="CS17" s="26" t="str">
        <f t="shared" si="13"/>
        <v/>
      </c>
      <c r="CT17" s="26" t="str">
        <f t="shared" si="13"/>
        <v/>
      </c>
      <c r="CU17" s="26" t="str">
        <f t="shared" si="13"/>
        <v/>
      </c>
      <c r="CV17" s="26" t="str">
        <f t="shared" si="13"/>
        <v/>
      </c>
      <c r="CW17" s="26" t="str">
        <f t="shared" si="13"/>
        <v/>
      </c>
      <c r="CX17" s="26" t="str">
        <f t="shared" si="13"/>
        <v/>
      </c>
      <c r="CY17" s="26" t="str">
        <f t="shared" si="13"/>
        <v/>
      </c>
      <c r="CZ17" s="26" t="str">
        <f t="shared" si="13"/>
        <v/>
      </c>
      <c r="DA17" s="26" t="str">
        <f t="shared" si="13"/>
        <v/>
      </c>
      <c r="DB17" s="26" t="str">
        <f t="shared" si="13"/>
        <v/>
      </c>
      <c r="DC17" s="26" t="str">
        <f t="shared" si="13"/>
        <v/>
      </c>
      <c r="DD17" s="64" t="e">
        <f t="shared" si="4"/>
        <v>#DIV/0!</v>
      </c>
      <c r="DE17"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8" spans="2:109" ht="30.75" customHeight="1">
      <c r="B18" s="250"/>
      <c r="C18" s="252"/>
      <c r="D18" s="175" t="s">
        <v>18</v>
      </c>
      <c r="E18" s="174" t="s">
        <v>64</v>
      </c>
      <c r="F18" s="65" t="str">
        <f t="shared" si="5"/>
        <v/>
      </c>
      <c r="G18" s="26" t="str">
        <f t="shared" si="2"/>
        <v/>
      </c>
      <c r="H18" s="26" t="str">
        <f t="shared" si="2"/>
        <v/>
      </c>
      <c r="I18" s="26" t="str">
        <f t="shared" si="2"/>
        <v/>
      </c>
      <c r="J18" s="26" t="str">
        <f t="shared" si="8"/>
        <v/>
      </c>
      <c r="K18" s="26" t="str">
        <f t="shared" si="8"/>
        <v/>
      </c>
      <c r="L18" s="26" t="str">
        <f t="shared" si="8"/>
        <v/>
      </c>
      <c r="M18" s="26" t="str">
        <f t="shared" si="8"/>
        <v/>
      </c>
      <c r="N18" s="26" t="str">
        <f t="shared" si="8"/>
        <v/>
      </c>
      <c r="O18" s="26" t="str">
        <f t="shared" si="8"/>
        <v/>
      </c>
      <c r="P18" s="26" t="str">
        <f t="shared" si="8"/>
        <v/>
      </c>
      <c r="Q18" s="26" t="str">
        <f t="shared" si="8"/>
        <v/>
      </c>
      <c r="R18" s="26" t="str">
        <f t="shared" si="8"/>
        <v/>
      </c>
      <c r="S18" s="26" t="str">
        <f t="shared" si="8"/>
        <v/>
      </c>
      <c r="T18" s="26" t="str">
        <f t="shared" si="8"/>
        <v/>
      </c>
      <c r="U18" s="26" t="str">
        <f t="shared" si="8"/>
        <v/>
      </c>
      <c r="V18" s="26" t="str">
        <f t="shared" si="8"/>
        <v/>
      </c>
      <c r="W18" s="26" t="str">
        <f t="shared" si="9"/>
        <v/>
      </c>
      <c r="X18" s="26" t="str">
        <f t="shared" si="9"/>
        <v/>
      </c>
      <c r="Y18" s="26" t="str">
        <f t="shared" si="9"/>
        <v/>
      </c>
      <c r="Z18" s="26" t="str">
        <f t="shared" si="9"/>
        <v/>
      </c>
      <c r="AA18" s="26" t="str">
        <f t="shared" si="9"/>
        <v/>
      </c>
      <c r="AB18" s="26" t="str">
        <f t="shared" si="9"/>
        <v/>
      </c>
      <c r="AC18" s="26" t="str">
        <f t="shared" si="9"/>
        <v/>
      </c>
      <c r="AD18" s="26" t="str">
        <f t="shared" si="9"/>
        <v/>
      </c>
      <c r="AE18" s="26" t="str">
        <f t="shared" si="9"/>
        <v/>
      </c>
      <c r="AF18" s="26" t="str">
        <f t="shared" si="9"/>
        <v/>
      </c>
      <c r="AG18" s="26" t="str">
        <f t="shared" si="9"/>
        <v/>
      </c>
      <c r="AH18" s="26" t="str">
        <f t="shared" si="9"/>
        <v/>
      </c>
      <c r="AI18" s="26" t="str">
        <f t="shared" si="9"/>
        <v/>
      </c>
      <c r="AJ18" s="26" t="str">
        <f t="shared" si="9"/>
        <v/>
      </c>
      <c r="AK18" s="26" t="str">
        <f t="shared" si="9"/>
        <v/>
      </c>
      <c r="AL18" s="26" t="str">
        <f t="shared" si="9"/>
        <v/>
      </c>
      <c r="AM18" s="26" t="str">
        <f t="shared" si="10"/>
        <v/>
      </c>
      <c r="AN18" s="26" t="str">
        <f t="shared" si="10"/>
        <v/>
      </c>
      <c r="AO18" s="26" t="str">
        <f t="shared" si="10"/>
        <v/>
      </c>
      <c r="AP18" s="26" t="str">
        <f t="shared" si="10"/>
        <v/>
      </c>
      <c r="AQ18" s="26" t="str">
        <f t="shared" si="10"/>
        <v/>
      </c>
      <c r="AR18" s="26" t="str">
        <f t="shared" si="10"/>
        <v/>
      </c>
      <c r="AS18" s="26" t="str">
        <f t="shared" si="10"/>
        <v/>
      </c>
      <c r="AT18" s="26" t="str">
        <f t="shared" si="10"/>
        <v/>
      </c>
      <c r="AU18" s="26" t="str">
        <f t="shared" si="10"/>
        <v/>
      </c>
      <c r="AV18" s="26" t="str">
        <f t="shared" si="10"/>
        <v/>
      </c>
      <c r="AW18" s="26" t="str">
        <f t="shared" si="10"/>
        <v/>
      </c>
      <c r="AX18" s="26" t="str">
        <f t="shared" si="10"/>
        <v/>
      </c>
      <c r="AY18" s="26" t="str">
        <f t="shared" si="10"/>
        <v/>
      </c>
      <c r="AZ18" s="26" t="str">
        <f t="shared" si="10"/>
        <v/>
      </c>
      <c r="BA18" s="26" t="str">
        <f t="shared" si="10"/>
        <v/>
      </c>
      <c r="BB18" s="26" t="str">
        <f t="shared" si="10"/>
        <v/>
      </c>
      <c r="BC18" s="26" t="str">
        <f t="shared" si="6"/>
        <v/>
      </c>
      <c r="BD18" s="26" t="str">
        <f t="shared" si="6"/>
        <v/>
      </c>
      <c r="BE18" s="26" t="str">
        <f t="shared" si="6"/>
        <v/>
      </c>
      <c r="BF18" s="26" t="str">
        <f t="shared" si="6"/>
        <v/>
      </c>
      <c r="BG18" s="26" t="str">
        <f t="shared" si="6"/>
        <v/>
      </c>
      <c r="BH18" s="26" t="str">
        <f t="shared" si="6"/>
        <v/>
      </c>
      <c r="BI18" s="26" t="str">
        <f t="shared" si="6"/>
        <v/>
      </c>
      <c r="BJ18" s="26" t="str">
        <f t="shared" si="6"/>
        <v/>
      </c>
      <c r="BK18" s="26" t="str">
        <f t="shared" si="6"/>
        <v/>
      </c>
      <c r="BL18" s="26" t="str">
        <f t="shared" si="6"/>
        <v/>
      </c>
      <c r="BM18" s="26" t="str">
        <f t="shared" si="6"/>
        <v/>
      </c>
      <c r="BN18" s="26" t="str">
        <f t="shared" si="6"/>
        <v/>
      </c>
      <c r="BO18" s="26" t="str">
        <f t="shared" si="6"/>
        <v/>
      </c>
      <c r="BP18" s="26" t="str">
        <f t="shared" si="7"/>
        <v/>
      </c>
      <c r="BQ18" s="26" t="str">
        <f t="shared" si="7"/>
        <v/>
      </c>
      <c r="BR18" s="26" t="str">
        <f t="shared" si="7"/>
        <v/>
      </c>
      <c r="BS18" s="26" t="str">
        <f t="shared" si="7"/>
        <v/>
      </c>
      <c r="BT18" s="26" t="str">
        <f t="shared" si="13"/>
        <v/>
      </c>
      <c r="BU18" s="26" t="str">
        <f t="shared" si="13"/>
        <v/>
      </c>
      <c r="BV18" s="26" t="str">
        <f t="shared" si="13"/>
        <v/>
      </c>
      <c r="BW18" s="26" t="str">
        <f t="shared" si="13"/>
        <v/>
      </c>
      <c r="BX18" s="26" t="str">
        <f t="shared" si="13"/>
        <v/>
      </c>
      <c r="BY18" s="26" t="str">
        <f t="shared" si="13"/>
        <v/>
      </c>
      <c r="BZ18" s="26" t="str">
        <f t="shared" si="13"/>
        <v/>
      </c>
      <c r="CA18" s="26" t="str">
        <f t="shared" si="13"/>
        <v/>
      </c>
      <c r="CB18" s="26" t="str">
        <f t="shared" si="13"/>
        <v/>
      </c>
      <c r="CC18" s="26" t="str">
        <f t="shared" si="13"/>
        <v/>
      </c>
      <c r="CD18" s="26" t="str">
        <f t="shared" si="13"/>
        <v/>
      </c>
      <c r="CE18" s="26" t="str">
        <f t="shared" si="13"/>
        <v/>
      </c>
      <c r="CF18" s="26" t="str">
        <f t="shared" si="13"/>
        <v/>
      </c>
      <c r="CG18" s="26" t="str">
        <f t="shared" si="13"/>
        <v/>
      </c>
      <c r="CH18" s="26" t="str">
        <f t="shared" si="13"/>
        <v/>
      </c>
      <c r="CI18" s="26" t="str">
        <f t="shared" si="13"/>
        <v/>
      </c>
      <c r="CJ18" s="26" t="str">
        <f t="shared" si="13"/>
        <v/>
      </c>
      <c r="CK18" s="26" t="str">
        <f t="shared" si="13"/>
        <v/>
      </c>
      <c r="CL18" s="26" t="str">
        <f t="shared" si="13"/>
        <v/>
      </c>
      <c r="CM18" s="26" t="str">
        <f t="shared" si="13"/>
        <v/>
      </c>
      <c r="CN18" s="26" t="str">
        <f t="shared" si="13"/>
        <v/>
      </c>
      <c r="CO18" s="26" t="str">
        <f t="shared" si="13"/>
        <v/>
      </c>
      <c r="CP18" s="26" t="str">
        <f t="shared" si="13"/>
        <v/>
      </c>
      <c r="CQ18" s="26" t="str">
        <f t="shared" si="13"/>
        <v/>
      </c>
      <c r="CR18" s="26" t="str">
        <f t="shared" si="13"/>
        <v/>
      </c>
      <c r="CS18" s="26" t="str">
        <f t="shared" si="13"/>
        <v/>
      </c>
      <c r="CT18" s="26" t="str">
        <f t="shared" si="13"/>
        <v/>
      </c>
      <c r="CU18" s="26" t="str">
        <f t="shared" si="13"/>
        <v/>
      </c>
      <c r="CV18" s="26" t="str">
        <f t="shared" si="13"/>
        <v/>
      </c>
      <c r="CW18" s="26" t="str">
        <f t="shared" si="13"/>
        <v/>
      </c>
      <c r="CX18" s="26" t="str">
        <f t="shared" si="13"/>
        <v/>
      </c>
      <c r="CY18" s="26" t="str">
        <f t="shared" si="13"/>
        <v/>
      </c>
      <c r="CZ18" s="26" t="str">
        <f t="shared" si="13"/>
        <v/>
      </c>
      <c r="DA18" s="26" t="str">
        <f t="shared" si="13"/>
        <v/>
      </c>
      <c r="DB18" s="26" t="str">
        <f t="shared" si="13"/>
        <v/>
      </c>
      <c r="DC18" s="26" t="str">
        <f t="shared" si="13"/>
        <v/>
      </c>
      <c r="DD18" s="64" t="e">
        <f t="shared" si="4"/>
        <v>#DIV/0!</v>
      </c>
      <c r="DE18"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19" spans="2:109" ht="30.75" customHeight="1">
      <c r="B19" s="250"/>
      <c r="C19" s="252"/>
      <c r="D19" s="175" t="s">
        <v>19</v>
      </c>
      <c r="E19" s="174" t="s">
        <v>65</v>
      </c>
      <c r="F19" s="65" t="str">
        <f t="shared" si="5"/>
        <v/>
      </c>
      <c r="G19" s="26" t="str">
        <f t="shared" si="2"/>
        <v/>
      </c>
      <c r="H19" s="26" t="str">
        <f t="shared" si="2"/>
        <v/>
      </c>
      <c r="I19" s="26" t="str">
        <f t="shared" si="2"/>
        <v/>
      </c>
      <c r="J19" s="26" t="str">
        <f t="shared" si="8"/>
        <v/>
      </c>
      <c r="K19" s="26" t="str">
        <f t="shared" si="8"/>
        <v/>
      </c>
      <c r="L19" s="26" t="str">
        <f t="shared" si="8"/>
        <v/>
      </c>
      <c r="M19" s="26" t="str">
        <f t="shared" si="8"/>
        <v/>
      </c>
      <c r="N19" s="26" t="str">
        <f t="shared" si="8"/>
        <v/>
      </c>
      <c r="O19" s="26" t="str">
        <f t="shared" si="8"/>
        <v/>
      </c>
      <c r="P19" s="26" t="str">
        <f t="shared" si="8"/>
        <v/>
      </c>
      <c r="Q19" s="26" t="str">
        <f t="shared" si="8"/>
        <v/>
      </c>
      <c r="R19" s="26" t="str">
        <f t="shared" si="8"/>
        <v/>
      </c>
      <c r="S19" s="26" t="str">
        <f t="shared" si="8"/>
        <v/>
      </c>
      <c r="T19" s="26" t="str">
        <f t="shared" si="8"/>
        <v/>
      </c>
      <c r="U19" s="26" t="str">
        <f t="shared" si="8"/>
        <v/>
      </c>
      <c r="V19" s="26" t="str">
        <f t="shared" si="8"/>
        <v/>
      </c>
      <c r="W19" s="26" t="str">
        <f t="shared" si="9"/>
        <v/>
      </c>
      <c r="X19" s="26" t="str">
        <f t="shared" si="9"/>
        <v/>
      </c>
      <c r="Y19" s="26" t="str">
        <f t="shared" si="9"/>
        <v/>
      </c>
      <c r="Z19" s="26" t="str">
        <f t="shared" si="9"/>
        <v/>
      </c>
      <c r="AA19" s="26" t="str">
        <f t="shared" si="9"/>
        <v/>
      </c>
      <c r="AB19" s="26" t="str">
        <f t="shared" si="9"/>
        <v/>
      </c>
      <c r="AC19" s="26" t="str">
        <f t="shared" si="9"/>
        <v/>
      </c>
      <c r="AD19" s="26" t="str">
        <f t="shared" si="9"/>
        <v/>
      </c>
      <c r="AE19" s="26" t="str">
        <f t="shared" si="9"/>
        <v/>
      </c>
      <c r="AF19" s="26" t="str">
        <f t="shared" si="9"/>
        <v/>
      </c>
      <c r="AG19" s="26" t="str">
        <f t="shared" si="9"/>
        <v/>
      </c>
      <c r="AH19" s="26" t="str">
        <f t="shared" si="9"/>
        <v/>
      </c>
      <c r="AI19" s="26" t="str">
        <f t="shared" si="9"/>
        <v/>
      </c>
      <c r="AJ19" s="26" t="str">
        <f t="shared" si="9"/>
        <v/>
      </c>
      <c r="AK19" s="26" t="str">
        <f t="shared" si="9"/>
        <v/>
      </c>
      <c r="AL19" s="26" t="str">
        <f t="shared" si="9"/>
        <v/>
      </c>
      <c r="AM19" s="26" t="str">
        <f t="shared" si="10"/>
        <v/>
      </c>
      <c r="AN19" s="26" t="str">
        <f t="shared" si="10"/>
        <v/>
      </c>
      <c r="AO19" s="26" t="str">
        <f t="shared" si="10"/>
        <v/>
      </c>
      <c r="AP19" s="26" t="str">
        <f t="shared" si="10"/>
        <v/>
      </c>
      <c r="AQ19" s="26" t="str">
        <f t="shared" si="10"/>
        <v/>
      </c>
      <c r="AR19" s="26" t="str">
        <f t="shared" si="10"/>
        <v/>
      </c>
      <c r="AS19" s="26" t="str">
        <f t="shared" si="10"/>
        <v/>
      </c>
      <c r="AT19" s="26" t="str">
        <f t="shared" si="10"/>
        <v/>
      </c>
      <c r="AU19" s="26" t="str">
        <f t="shared" si="10"/>
        <v/>
      </c>
      <c r="AV19" s="26" t="str">
        <f t="shared" si="10"/>
        <v/>
      </c>
      <c r="AW19" s="26" t="str">
        <f t="shared" si="10"/>
        <v/>
      </c>
      <c r="AX19" s="26" t="str">
        <f t="shared" si="10"/>
        <v/>
      </c>
      <c r="AY19" s="26" t="str">
        <f t="shared" si="10"/>
        <v/>
      </c>
      <c r="AZ19" s="26" t="str">
        <f t="shared" si="10"/>
        <v/>
      </c>
      <c r="BA19" s="26" t="str">
        <f t="shared" si="10"/>
        <v/>
      </c>
      <c r="BB19" s="26" t="str">
        <f t="shared" si="10"/>
        <v/>
      </c>
      <c r="BC19" s="26" t="str">
        <f t="shared" si="6"/>
        <v/>
      </c>
      <c r="BD19" s="26" t="str">
        <f t="shared" si="6"/>
        <v/>
      </c>
      <c r="BE19" s="26" t="str">
        <f t="shared" si="6"/>
        <v/>
      </c>
      <c r="BF19" s="26" t="str">
        <f t="shared" si="6"/>
        <v/>
      </c>
      <c r="BG19" s="26" t="str">
        <f t="shared" si="6"/>
        <v/>
      </c>
      <c r="BH19" s="26" t="str">
        <f t="shared" si="6"/>
        <v/>
      </c>
      <c r="BI19" s="26" t="str">
        <f t="shared" si="6"/>
        <v/>
      </c>
      <c r="BJ19" s="26" t="str">
        <f t="shared" si="6"/>
        <v/>
      </c>
      <c r="BK19" s="26" t="str">
        <f t="shared" si="6"/>
        <v/>
      </c>
      <c r="BL19" s="26" t="str">
        <f t="shared" si="6"/>
        <v/>
      </c>
      <c r="BM19" s="26" t="str">
        <f t="shared" si="6"/>
        <v/>
      </c>
      <c r="BN19" s="26" t="str">
        <f t="shared" si="6"/>
        <v/>
      </c>
      <c r="BO19" s="26" t="str">
        <f t="shared" si="6"/>
        <v/>
      </c>
      <c r="BP19" s="26" t="str">
        <f t="shared" si="7"/>
        <v/>
      </c>
      <c r="BQ19" s="26" t="str">
        <f t="shared" si="7"/>
        <v/>
      </c>
      <c r="BR19" s="26" t="str">
        <f t="shared" si="7"/>
        <v/>
      </c>
      <c r="BS19" s="26" t="str">
        <f t="shared" si="7"/>
        <v/>
      </c>
      <c r="BT19" s="26" t="str">
        <f t="shared" si="13"/>
        <v/>
      </c>
      <c r="BU19" s="26" t="str">
        <f t="shared" si="13"/>
        <v/>
      </c>
      <c r="BV19" s="26" t="str">
        <f t="shared" si="13"/>
        <v/>
      </c>
      <c r="BW19" s="26" t="str">
        <f t="shared" si="13"/>
        <v/>
      </c>
      <c r="BX19" s="26" t="str">
        <f t="shared" si="13"/>
        <v/>
      </c>
      <c r="BY19" s="26" t="str">
        <f t="shared" si="13"/>
        <v/>
      </c>
      <c r="BZ19" s="26" t="str">
        <f t="shared" si="13"/>
        <v/>
      </c>
      <c r="CA19" s="26" t="str">
        <f t="shared" si="13"/>
        <v/>
      </c>
      <c r="CB19" s="26" t="str">
        <f t="shared" si="13"/>
        <v/>
      </c>
      <c r="CC19" s="26" t="str">
        <f t="shared" si="13"/>
        <v/>
      </c>
      <c r="CD19" s="26" t="str">
        <f t="shared" si="13"/>
        <v/>
      </c>
      <c r="CE19" s="26" t="str">
        <f t="shared" si="13"/>
        <v/>
      </c>
      <c r="CF19" s="26" t="str">
        <f t="shared" si="13"/>
        <v/>
      </c>
      <c r="CG19" s="26" t="str">
        <f t="shared" si="13"/>
        <v/>
      </c>
      <c r="CH19" s="26" t="str">
        <f t="shared" si="13"/>
        <v/>
      </c>
      <c r="CI19" s="26" t="str">
        <f t="shared" si="13"/>
        <v/>
      </c>
      <c r="CJ19" s="26" t="str">
        <f t="shared" si="13"/>
        <v/>
      </c>
      <c r="CK19" s="26" t="str">
        <f t="shared" si="13"/>
        <v/>
      </c>
      <c r="CL19" s="26" t="str">
        <f t="shared" si="13"/>
        <v/>
      </c>
      <c r="CM19" s="26" t="str">
        <f t="shared" si="13"/>
        <v/>
      </c>
      <c r="CN19" s="26" t="str">
        <f t="shared" si="13"/>
        <v/>
      </c>
      <c r="CO19" s="26" t="str">
        <f t="shared" si="13"/>
        <v/>
      </c>
      <c r="CP19" s="26" t="str">
        <f t="shared" si="13"/>
        <v/>
      </c>
      <c r="CQ19" s="26" t="str">
        <f t="shared" si="13"/>
        <v/>
      </c>
      <c r="CR19" s="26" t="str">
        <f t="shared" si="13"/>
        <v/>
      </c>
      <c r="CS19" s="26" t="str">
        <f t="shared" si="13"/>
        <v/>
      </c>
      <c r="CT19" s="26" t="str">
        <f t="shared" si="13"/>
        <v/>
      </c>
      <c r="CU19" s="26" t="str">
        <f t="shared" si="13"/>
        <v/>
      </c>
      <c r="CV19" s="26" t="str">
        <f t="shared" si="13"/>
        <v/>
      </c>
      <c r="CW19" s="26" t="str">
        <f t="shared" si="13"/>
        <v/>
      </c>
      <c r="CX19" s="26" t="str">
        <f t="shared" si="13"/>
        <v/>
      </c>
      <c r="CY19" s="26" t="str">
        <f t="shared" si="13"/>
        <v/>
      </c>
      <c r="CZ19" s="26" t="str">
        <f t="shared" si="13"/>
        <v/>
      </c>
      <c r="DA19" s="26" t="str">
        <f t="shared" si="13"/>
        <v/>
      </c>
      <c r="DB19" s="26" t="str">
        <f t="shared" si="13"/>
        <v/>
      </c>
      <c r="DC19" s="26" t="str">
        <f t="shared" si="13"/>
        <v/>
      </c>
      <c r="DD19" s="64" t="e">
        <f t="shared" si="4"/>
        <v>#DIV/0!</v>
      </c>
      <c r="DE19"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0" spans="2:109" ht="30.75" customHeight="1">
      <c r="B20" s="250"/>
      <c r="C20" s="252"/>
      <c r="D20" s="175" t="s">
        <v>20</v>
      </c>
      <c r="E20" s="174" t="s">
        <v>21</v>
      </c>
      <c r="F20" s="65" t="str">
        <f t="shared" si="5"/>
        <v/>
      </c>
      <c r="G20" s="26" t="str">
        <f t="shared" si="2"/>
        <v/>
      </c>
      <c r="H20" s="26" t="str">
        <f t="shared" si="2"/>
        <v/>
      </c>
      <c r="I20" s="26" t="str">
        <f t="shared" si="2"/>
        <v/>
      </c>
      <c r="J20" s="26" t="str">
        <f t="shared" si="8"/>
        <v/>
      </c>
      <c r="K20" s="26" t="str">
        <f t="shared" si="8"/>
        <v/>
      </c>
      <c r="L20" s="26" t="str">
        <f t="shared" si="8"/>
        <v/>
      </c>
      <c r="M20" s="26" t="str">
        <f t="shared" si="8"/>
        <v/>
      </c>
      <c r="N20" s="26" t="str">
        <f t="shared" si="8"/>
        <v/>
      </c>
      <c r="O20" s="26" t="str">
        <f t="shared" si="8"/>
        <v/>
      </c>
      <c r="P20" s="26" t="str">
        <f t="shared" si="8"/>
        <v/>
      </c>
      <c r="Q20" s="26" t="str">
        <f t="shared" si="8"/>
        <v/>
      </c>
      <c r="R20" s="26" t="str">
        <f t="shared" si="8"/>
        <v/>
      </c>
      <c r="S20" s="26" t="str">
        <f t="shared" si="8"/>
        <v/>
      </c>
      <c r="T20" s="26" t="str">
        <f t="shared" si="8"/>
        <v/>
      </c>
      <c r="U20" s="26" t="str">
        <f t="shared" si="8"/>
        <v/>
      </c>
      <c r="V20" s="26" t="str">
        <f t="shared" si="8"/>
        <v/>
      </c>
      <c r="W20" s="26" t="str">
        <f t="shared" si="9"/>
        <v/>
      </c>
      <c r="X20" s="26" t="str">
        <f t="shared" si="9"/>
        <v/>
      </c>
      <c r="Y20" s="26" t="str">
        <f t="shared" si="9"/>
        <v/>
      </c>
      <c r="Z20" s="26" t="str">
        <f t="shared" si="9"/>
        <v/>
      </c>
      <c r="AA20" s="26" t="str">
        <f t="shared" si="9"/>
        <v/>
      </c>
      <c r="AB20" s="26" t="str">
        <f t="shared" si="9"/>
        <v/>
      </c>
      <c r="AC20" s="26" t="str">
        <f t="shared" si="9"/>
        <v/>
      </c>
      <c r="AD20" s="26" t="str">
        <f t="shared" si="9"/>
        <v/>
      </c>
      <c r="AE20" s="26" t="str">
        <f t="shared" si="9"/>
        <v/>
      </c>
      <c r="AF20" s="26" t="str">
        <f t="shared" si="9"/>
        <v/>
      </c>
      <c r="AG20" s="26" t="str">
        <f t="shared" si="9"/>
        <v/>
      </c>
      <c r="AH20" s="26" t="str">
        <f t="shared" si="9"/>
        <v/>
      </c>
      <c r="AI20" s="26" t="str">
        <f t="shared" si="9"/>
        <v/>
      </c>
      <c r="AJ20" s="26" t="str">
        <f t="shared" si="9"/>
        <v/>
      </c>
      <c r="AK20" s="26" t="str">
        <f t="shared" si="9"/>
        <v/>
      </c>
      <c r="AL20" s="26" t="str">
        <f t="shared" si="9"/>
        <v/>
      </c>
      <c r="AM20" s="26" t="str">
        <f t="shared" si="10"/>
        <v/>
      </c>
      <c r="AN20" s="26" t="str">
        <f t="shared" si="10"/>
        <v/>
      </c>
      <c r="AO20" s="26" t="str">
        <f t="shared" si="10"/>
        <v/>
      </c>
      <c r="AP20" s="26" t="str">
        <f t="shared" si="10"/>
        <v/>
      </c>
      <c r="AQ20" s="26" t="str">
        <f t="shared" si="10"/>
        <v/>
      </c>
      <c r="AR20" s="26" t="str">
        <f t="shared" si="10"/>
        <v/>
      </c>
      <c r="AS20" s="26" t="str">
        <f t="shared" si="10"/>
        <v/>
      </c>
      <c r="AT20" s="26" t="str">
        <f t="shared" si="10"/>
        <v/>
      </c>
      <c r="AU20" s="26" t="str">
        <f t="shared" si="10"/>
        <v/>
      </c>
      <c r="AV20" s="26" t="str">
        <f t="shared" si="10"/>
        <v/>
      </c>
      <c r="AW20" s="26" t="str">
        <f t="shared" si="10"/>
        <v/>
      </c>
      <c r="AX20" s="26" t="str">
        <f t="shared" si="10"/>
        <v/>
      </c>
      <c r="AY20" s="26" t="str">
        <f t="shared" si="10"/>
        <v/>
      </c>
      <c r="AZ20" s="26" t="str">
        <f t="shared" si="10"/>
        <v/>
      </c>
      <c r="BA20" s="26" t="str">
        <f t="shared" si="10"/>
        <v/>
      </c>
      <c r="BB20" s="26" t="str">
        <f t="shared" si="10"/>
        <v/>
      </c>
      <c r="BC20" s="26" t="str">
        <f t="shared" si="6"/>
        <v/>
      </c>
      <c r="BD20" s="26" t="str">
        <f t="shared" si="6"/>
        <v/>
      </c>
      <c r="BE20" s="26" t="str">
        <f t="shared" si="6"/>
        <v/>
      </c>
      <c r="BF20" s="26" t="str">
        <f t="shared" si="6"/>
        <v/>
      </c>
      <c r="BG20" s="26" t="str">
        <f t="shared" si="6"/>
        <v/>
      </c>
      <c r="BH20" s="26" t="str">
        <f t="shared" si="6"/>
        <v/>
      </c>
      <c r="BI20" s="26" t="str">
        <f t="shared" si="6"/>
        <v/>
      </c>
      <c r="BJ20" s="26" t="str">
        <f t="shared" si="6"/>
        <v/>
      </c>
      <c r="BK20" s="26" t="str">
        <f t="shared" si="6"/>
        <v/>
      </c>
      <c r="BL20" s="26" t="str">
        <f t="shared" si="6"/>
        <v/>
      </c>
      <c r="BM20" s="26" t="str">
        <f t="shared" si="6"/>
        <v/>
      </c>
      <c r="BN20" s="26" t="str">
        <f t="shared" si="6"/>
        <v/>
      </c>
      <c r="BO20" s="26" t="str">
        <f t="shared" si="6"/>
        <v/>
      </c>
      <c r="BP20" s="26" t="str">
        <f t="shared" si="7"/>
        <v/>
      </c>
      <c r="BQ20" s="26" t="str">
        <f t="shared" si="7"/>
        <v/>
      </c>
      <c r="BR20" s="26" t="str">
        <f t="shared" si="7"/>
        <v/>
      </c>
      <c r="BS20" s="26" t="str">
        <f t="shared" si="7"/>
        <v/>
      </c>
      <c r="BT20" s="26" t="str">
        <f t="shared" si="13"/>
        <v/>
      </c>
      <c r="BU20" s="26" t="str">
        <f t="shared" si="13"/>
        <v/>
      </c>
      <c r="BV20" s="26" t="str">
        <f t="shared" si="13"/>
        <v/>
      </c>
      <c r="BW20" s="26" t="str">
        <f t="shared" si="13"/>
        <v/>
      </c>
      <c r="BX20" s="26" t="str">
        <f t="shared" si="13"/>
        <v/>
      </c>
      <c r="BY20" s="26" t="str">
        <f t="shared" si="13"/>
        <v/>
      </c>
      <c r="BZ20" s="26" t="str">
        <f t="shared" si="13"/>
        <v/>
      </c>
      <c r="CA20" s="26" t="str">
        <f t="shared" si="13"/>
        <v/>
      </c>
      <c r="CB20" s="26" t="str">
        <f t="shared" si="13"/>
        <v/>
      </c>
      <c r="CC20" s="26" t="str">
        <f t="shared" si="13"/>
        <v/>
      </c>
      <c r="CD20" s="26" t="str">
        <f t="shared" si="13"/>
        <v/>
      </c>
      <c r="CE20" s="26" t="str">
        <f t="shared" si="13"/>
        <v/>
      </c>
      <c r="CF20" s="26" t="str">
        <f t="shared" si="13"/>
        <v/>
      </c>
      <c r="CG20" s="26" t="str">
        <f t="shared" si="13"/>
        <v/>
      </c>
      <c r="CH20" s="26" t="str">
        <f t="shared" si="13"/>
        <v/>
      </c>
      <c r="CI20" s="26" t="str">
        <f t="shared" si="13"/>
        <v/>
      </c>
      <c r="CJ20" s="26" t="str">
        <f t="shared" si="13"/>
        <v/>
      </c>
      <c r="CK20" s="26" t="str">
        <f t="shared" si="13"/>
        <v/>
      </c>
      <c r="CL20" s="26" t="str">
        <f t="shared" si="13"/>
        <v/>
      </c>
      <c r="CM20" s="26" t="str">
        <f t="shared" si="13"/>
        <v/>
      </c>
      <c r="CN20" s="26" t="str">
        <f t="shared" si="13"/>
        <v/>
      </c>
      <c r="CO20" s="26" t="str">
        <f t="shared" si="13"/>
        <v/>
      </c>
      <c r="CP20" s="26" t="str">
        <f t="shared" si="13"/>
        <v/>
      </c>
      <c r="CQ20" s="26" t="str">
        <f t="shared" si="13"/>
        <v/>
      </c>
      <c r="CR20" s="26" t="str">
        <f t="shared" si="13"/>
        <v/>
      </c>
      <c r="CS20" s="26" t="str">
        <f t="shared" si="13"/>
        <v/>
      </c>
      <c r="CT20" s="26" t="str">
        <f t="shared" si="13"/>
        <v/>
      </c>
      <c r="CU20" s="26" t="str">
        <f t="shared" si="13"/>
        <v/>
      </c>
      <c r="CV20" s="26" t="str">
        <f t="shared" si="13"/>
        <v/>
      </c>
      <c r="CW20" s="26" t="str">
        <f t="shared" si="13"/>
        <v/>
      </c>
      <c r="CX20" s="26" t="str">
        <f t="shared" si="13"/>
        <v/>
      </c>
      <c r="CY20" s="26" t="str">
        <f t="shared" si="13"/>
        <v/>
      </c>
      <c r="CZ20" s="26" t="str">
        <f t="shared" si="13"/>
        <v/>
      </c>
      <c r="DA20" s="26" t="str">
        <f t="shared" si="13"/>
        <v/>
      </c>
      <c r="DB20" s="26" t="str">
        <f t="shared" si="13"/>
        <v/>
      </c>
      <c r="DC20" s="26" t="str">
        <f t="shared" si="13"/>
        <v/>
      </c>
      <c r="DD20" s="64" t="e">
        <f t="shared" si="4"/>
        <v>#DIV/0!</v>
      </c>
      <c r="DE20"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1" spans="2:109" ht="30.75" customHeight="1">
      <c r="B21" s="250"/>
      <c r="C21" s="252"/>
      <c r="D21" s="251" t="s">
        <v>22</v>
      </c>
      <c r="E21" s="174" t="s">
        <v>98</v>
      </c>
      <c r="F21" s="65" t="str">
        <f t="shared" si="5"/>
        <v/>
      </c>
      <c r="G21" s="26" t="str">
        <f t="shared" si="2"/>
        <v/>
      </c>
      <c r="H21" s="26" t="str">
        <f t="shared" si="2"/>
        <v/>
      </c>
      <c r="I21" s="26" t="str">
        <f t="shared" si="2"/>
        <v/>
      </c>
      <c r="J21" s="26" t="str">
        <f t="shared" si="8"/>
        <v/>
      </c>
      <c r="K21" s="26" t="str">
        <f t="shared" si="8"/>
        <v/>
      </c>
      <c r="L21" s="26" t="str">
        <f t="shared" si="8"/>
        <v/>
      </c>
      <c r="M21" s="26" t="str">
        <f t="shared" si="8"/>
        <v/>
      </c>
      <c r="N21" s="26" t="str">
        <f t="shared" si="8"/>
        <v/>
      </c>
      <c r="O21" s="26" t="str">
        <f t="shared" si="8"/>
        <v/>
      </c>
      <c r="P21" s="26" t="str">
        <f t="shared" si="8"/>
        <v/>
      </c>
      <c r="Q21" s="26" t="str">
        <f t="shared" si="8"/>
        <v/>
      </c>
      <c r="R21" s="26" t="str">
        <f t="shared" si="8"/>
        <v/>
      </c>
      <c r="S21" s="26" t="str">
        <f t="shared" si="8"/>
        <v/>
      </c>
      <c r="T21" s="26" t="str">
        <f t="shared" si="8"/>
        <v/>
      </c>
      <c r="U21" s="26" t="str">
        <f t="shared" si="8"/>
        <v/>
      </c>
      <c r="V21" s="26" t="str">
        <f t="shared" si="8"/>
        <v/>
      </c>
      <c r="W21" s="26" t="str">
        <f t="shared" si="9"/>
        <v/>
      </c>
      <c r="X21" s="26" t="str">
        <f t="shared" si="9"/>
        <v/>
      </c>
      <c r="Y21" s="26" t="str">
        <f t="shared" si="9"/>
        <v/>
      </c>
      <c r="Z21" s="26" t="str">
        <f t="shared" si="9"/>
        <v/>
      </c>
      <c r="AA21" s="26" t="str">
        <f t="shared" si="9"/>
        <v/>
      </c>
      <c r="AB21" s="26" t="str">
        <f t="shared" si="9"/>
        <v/>
      </c>
      <c r="AC21" s="26" t="str">
        <f t="shared" si="9"/>
        <v/>
      </c>
      <c r="AD21" s="26" t="str">
        <f t="shared" si="9"/>
        <v/>
      </c>
      <c r="AE21" s="26" t="str">
        <f t="shared" si="9"/>
        <v/>
      </c>
      <c r="AF21" s="26" t="str">
        <f t="shared" si="9"/>
        <v/>
      </c>
      <c r="AG21" s="26" t="str">
        <f t="shared" si="9"/>
        <v/>
      </c>
      <c r="AH21" s="26" t="str">
        <f t="shared" si="9"/>
        <v/>
      </c>
      <c r="AI21" s="26" t="str">
        <f t="shared" si="9"/>
        <v/>
      </c>
      <c r="AJ21" s="26" t="str">
        <f t="shared" si="9"/>
        <v/>
      </c>
      <c r="AK21" s="26" t="str">
        <f t="shared" si="9"/>
        <v/>
      </c>
      <c r="AL21" s="26" t="str">
        <f t="shared" si="9"/>
        <v/>
      </c>
      <c r="AM21" s="26" t="str">
        <f t="shared" si="10"/>
        <v/>
      </c>
      <c r="AN21" s="26" t="str">
        <f t="shared" si="10"/>
        <v/>
      </c>
      <c r="AO21" s="26" t="str">
        <f t="shared" si="10"/>
        <v/>
      </c>
      <c r="AP21" s="26" t="str">
        <f t="shared" si="10"/>
        <v/>
      </c>
      <c r="AQ21" s="26" t="str">
        <f t="shared" si="10"/>
        <v/>
      </c>
      <c r="AR21" s="26" t="str">
        <f t="shared" si="10"/>
        <v/>
      </c>
      <c r="AS21" s="26" t="str">
        <f t="shared" si="10"/>
        <v/>
      </c>
      <c r="AT21" s="26" t="str">
        <f t="shared" si="10"/>
        <v/>
      </c>
      <c r="AU21" s="26" t="str">
        <f t="shared" si="10"/>
        <v/>
      </c>
      <c r="AV21" s="26" t="str">
        <f t="shared" si="10"/>
        <v/>
      </c>
      <c r="AW21" s="26" t="str">
        <f t="shared" si="10"/>
        <v/>
      </c>
      <c r="AX21" s="26" t="str">
        <f t="shared" si="10"/>
        <v/>
      </c>
      <c r="AY21" s="26" t="str">
        <f t="shared" si="10"/>
        <v/>
      </c>
      <c r="AZ21" s="26" t="str">
        <f t="shared" si="10"/>
        <v/>
      </c>
      <c r="BA21" s="26" t="str">
        <f t="shared" si="10"/>
        <v/>
      </c>
      <c r="BB21" s="26" t="str">
        <f t="shared" si="10"/>
        <v/>
      </c>
      <c r="BC21" s="26" t="str">
        <f t="shared" si="6"/>
        <v/>
      </c>
      <c r="BD21" s="26" t="str">
        <f t="shared" si="6"/>
        <v/>
      </c>
      <c r="BE21" s="26" t="str">
        <f t="shared" si="6"/>
        <v/>
      </c>
      <c r="BF21" s="26" t="str">
        <f t="shared" si="6"/>
        <v/>
      </c>
      <c r="BG21" s="26" t="str">
        <f t="shared" si="6"/>
        <v/>
      </c>
      <c r="BH21" s="26" t="str">
        <f t="shared" si="6"/>
        <v/>
      </c>
      <c r="BI21" s="26" t="str">
        <f t="shared" si="6"/>
        <v/>
      </c>
      <c r="BJ21" s="26" t="str">
        <f t="shared" si="6"/>
        <v/>
      </c>
      <c r="BK21" s="26" t="str">
        <f t="shared" si="6"/>
        <v/>
      </c>
      <c r="BL21" s="26" t="str">
        <f t="shared" si="6"/>
        <v/>
      </c>
      <c r="BM21" s="26" t="str">
        <f t="shared" si="6"/>
        <v/>
      </c>
      <c r="BN21" s="26" t="str">
        <f t="shared" si="6"/>
        <v/>
      </c>
      <c r="BO21" s="26" t="str">
        <f t="shared" si="6"/>
        <v/>
      </c>
      <c r="BP21" s="26" t="str">
        <f t="shared" si="7"/>
        <v/>
      </c>
      <c r="BQ21" s="26" t="str">
        <f t="shared" si="7"/>
        <v/>
      </c>
      <c r="BR21" s="26" t="str">
        <f t="shared" si="7"/>
        <v/>
      </c>
      <c r="BS21" s="26" t="str">
        <f t="shared" si="7"/>
        <v/>
      </c>
      <c r="BT21" s="26" t="str">
        <f t="shared" si="13"/>
        <v/>
      </c>
      <c r="BU21" s="26" t="str">
        <f t="shared" si="13"/>
        <v/>
      </c>
      <c r="BV21" s="26" t="str">
        <f t="shared" si="13"/>
        <v/>
      </c>
      <c r="BW21" s="26" t="str">
        <f t="shared" si="13"/>
        <v/>
      </c>
      <c r="BX21" s="26" t="str">
        <f t="shared" si="13"/>
        <v/>
      </c>
      <c r="BY21" s="26" t="str">
        <f t="shared" si="13"/>
        <v/>
      </c>
      <c r="BZ21" s="26" t="str">
        <f t="shared" si="13"/>
        <v/>
      </c>
      <c r="CA21" s="26" t="str">
        <f t="shared" si="13"/>
        <v/>
      </c>
      <c r="CB21" s="26" t="str">
        <f t="shared" si="13"/>
        <v/>
      </c>
      <c r="CC21" s="26" t="str">
        <f t="shared" si="13"/>
        <v/>
      </c>
      <c r="CD21" s="26" t="str">
        <f t="shared" si="13"/>
        <v/>
      </c>
      <c r="CE21" s="26" t="str">
        <f t="shared" si="13"/>
        <v/>
      </c>
      <c r="CF21" s="26" t="str">
        <f t="shared" si="13"/>
        <v/>
      </c>
      <c r="CG21" s="26" t="str">
        <f t="shared" si="13"/>
        <v/>
      </c>
      <c r="CH21" s="26" t="str">
        <f t="shared" si="13"/>
        <v/>
      </c>
      <c r="CI21" s="26" t="str">
        <f t="shared" si="13"/>
        <v/>
      </c>
      <c r="CJ21" s="26" t="str">
        <f t="shared" si="13"/>
        <v/>
      </c>
      <c r="CK21" s="26" t="str">
        <f t="shared" si="13"/>
        <v/>
      </c>
      <c r="CL21" s="26" t="str">
        <f t="shared" si="13"/>
        <v/>
      </c>
      <c r="CM21" s="26" t="str">
        <f t="shared" si="13"/>
        <v/>
      </c>
      <c r="CN21" s="26" t="str">
        <f t="shared" si="13"/>
        <v/>
      </c>
      <c r="CO21" s="26" t="str">
        <f t="shared" si="13"/>
        <v/>
      </c>
      <c r="CP21" s="26" t="str">
        <f t="shared" si="13"/>
        <v/>
      </c>
      <c r="CQ21" s="26" t="str">
        <f t="shared" si="13"/>
        <v/>
      </c>
      <c r="CR21" s="26" t="str">
        <f t="shared" si="13"/>
        <v/>
      </c>
      <c r="CS21" s="26" t="str">
        <f t="shared" si="13"/>
        <v/>
      </c>
      <c r="CT21" s="26" t="str">
        <f t="shared" si="13"/>
        <v/>
      </c>
      <c r="CU21" s="26" t="str">
        <f t="shared" si="13"/>
        <v/>
      </c>
      <c r="CV21" s="26" t="str">
        <f t="shared" si="13"/>
        <v/>
      </c>
      <c r="CW21" s="26" t="str">
        <f t="shared" si="13"/>
        <v/>
      </c>
      <c r="CX21" s="26" t="str">
        <f t="shared" si="13"/>
        <v/>
      </c>
      <c r="CY21" s="26" t="str">
        <f t="shared" si="13"/>
        <v/>
      </c>
      <c r="CZ21" s="26" t="str">
        <f t="shared" si="13"/>
        <v/>
      </c>
      <c r="DA21" s="26" t="str">
        <f t="shared" si="13"/>
        <v/>
      </c>
      <c r="DB21" s="26" t="str">
        <f t="shared" si="13"/>
        <v/>
      </c>
      <c r="DC21" s="26" t="str">
        <f t="shared" si="13"/>
        <v/>
      </c>
      <c r="DD21" s="64" t="e">
        <f t="shared" si="4"/>
        <v>#DIV/0!</v>
      </c>
      <c r="DE21"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2" spans="2:109" ht="30.75" customHeight="1">
      <c r="B22" s="253"/>
      <c r="C22" s="252"/>
      <c r="D22" s="251"/>
      <c r="E22" s="174" t="s">
        <v>60</v>
      </c>
      <c r="F22" s="65" t="str">
        <f t="shared" si="5"/>
        <v/>
      </c>
      <c r="G22" s="26" t="str">
        <f t="shared" si="2"/>
        <v/>
      </c>
      <c r="H22" s="26" t="str">
        <f t="shared" si="2"/>
        <v/>
      </c>
      <c r="I22" s="26" t="str">
        <f t="shared" si="2"/>
        <v/>
      </c>
      <c r="J22" s="26" t="str">
        <f t="shared" si="8"/>
        <v/>
      </c>
      <c r="K22" s="26" t="str">
        <f t="shared" si="8"/>
        <v/>
      </c>
      <c r="L22" s="26" t="str">
        <f t="shared" si="8"/>
        <v/>
      </c>
      <c r="M22" s="26" t="str">
        <f t="shared" si="8"/>
        <v/>
      </c>
      <c r="N22" s="26" t="str">
        <f t="shared" si="8"/>
        <v/>
      </c>
      <c r="O22" s="26" t="str">
        <f t="shared" si="8"/>
        <v/>
      </c>
      <c r="P22" s="26" t="str">
        <f t="shared" si="8"/>
        <v/>
      </c>
      <c r="Q22" s="26" t="str">
        <f t="shared" si="8"/>
        <v/>
      </c>
      <c r="R22" s="26" t="str">
        <f t="shared" si="8"/>
        <v/>
      </c>
      <c r="S22" s="26" t="str">
        <f t="shared" si="8"/>
        <v/>
      </c>
      <c r="T22" s="26" t="str">
        <f t="shared" si="8"/>
        <v/>
      </c>
      <c r="U22" s="26" t="str">
        <f t="shared" si="8"/>
        <v/>
      </c>
      <c r="V22" s="26" t="str">
        <f t="shared" si="8"/>
        <v/>
      </c>
      <c r="W22" s="26" t="str">
        <f t="shared" si="9"/>
        <v/>
      </c>
      <c r="X22" s="26" t="str">
        <f t="shared" si="9"/>
        <v/>
      </c>
      <c r="Y22" s="26" t="str">
        <f t="shared" si="9"/>
        <v/>
      </c>
      <c r="Z22" s="26" t="str">
        <f t="shared" si="9"/>
        <v/>
      </c>
      <c r="AA22" s="26" t="str">
        <f t="shared" si="9"/>
        <v/>
      </c>
      <c r="AB22" s="26" t="str">
        <f t="shared" si="9"/>
        <v/>
      </c>
      <c r="AC22" s="26" t="str">
        <f t="shared" si="9"/>
        <v/>
      </c>
      <c r="AD22" s="26" t="str">
        <f t="shared" si="9"/>
        <v/>
      </c>
      <c r="AE22" s="26" t="str">
        <f t="shared" si="9"/>
        <v/>
      </c>
      <c r="AF22" s="26" t="str">
        <f t="shared" si="9"/>
        <v/>
      </c>
      <c r="AG22" s="26" t="str">
        <f t="shared" si="9"/>
        <v/>
      </c>
      <c r="AH22" s="26" t="str">
        <f t="shared" si="9"/>
        <v/>
      </c>
      <c r="AI22" s="26" t="str">
        <f t="shared" si="9"/>
        <v/>
      </c>
      <c r="AJ22" s="26" t="str">
        <f t="shared" si="9"/>
        <v/>
      </c>
      <c r="AK22" s="26" t="str">
        <f t="shared" si="9"/>
        <v/>
      </c>
      <c r="AL22" s="26" t="str">
        <f t="shared" si="9"/>
        <v/>
      </c>
      <c r="AM22" s="26" t="str">
        <f t="shared" si="10"/>
        <v/>
      </c>
      <c r="AN22" s="26" t="str">
        <f t="shared" si="10"/>
        <v/>
      </c>
      <c r="AO22" s="26" t="str">
        <f t="shared" si="10"/>
        <v/>
      </c>
      <c r="AP22" s="26" t="str">
        <f t="shared" si="10"/>
        <v/>
      </c>
      <c r="AQ22" s="26" t="str">
        <f t="shared" si="10"/>
        <v/>
      </c>
      <c r="AR22" s="26" t="str">
        <f t="shared" si="10"/>
        <v/>
      </c>
      <c r="AS22" s="26" t="str">
        <f t="shared" si="10"/>
        <v/>
      </c>
      <c r="AT22" s="26" t="str">
        <f t="shared" si="10"/>
        <v/>
      </c>
      <c r="AU22" s="26" t="str">
        <f t="shared" si="10"/>
        <v/>
      </c>
      <c r="AV22" s="26" t="str">
        <f t="shared" si="10"/>
        <v/>
      </c>
      <c r="AW22" s="26" t="str">
        <f t="shared" si="10"/>
        <v/>
      </c>
      <c r="AX22" s="26" t="str">
        <f t="shared" si="10"/>
        <v/>
      </c>
      <c r="AY22" s="26" t="str">
        <f t="shared" si="10"/>
        <v/>
      </c>
      <c r="AZ22" s="26" t="str">
        <f t="shared" si="10"/>
        <v/>
      </c>
      <c r="BA22" s="26" t="str">
        <f t="shared" si="10"/>
        <v/>
      </c>
      <c r="BB22" s="26" t="str">
        <f t="shared" si="10"/>
        <v/>
      </c>
      <c r="BC22" s="26" t="str">
        <f t="shared" si="6"/>
        <v/>
      </c>
      <c r="BD22" s="26" t="str">
        <f t="shared" si="6"/>
        <v/>
      </c>
      <c r="BE22" s="26" t="str">
        <f t="shared" si="6"/>
        <v/>
      </c>
      <c r="BF22" s="26" t="str">
        <f t="shared" si="6"/>
        <v/>
      </c>
      <c r="BG22" s="26" t="str">
        <f t="shared" si="6"/>
        <v/>
      </c>
      <c r="BH22" s="26" t="str">
        <f t="shared" si="6"/>
        <v/>
      </c>
      <c r="BI22" s="26" t="str">
        <f t="shared" si="6"/>
        <v/>
      </c>
      <c r="BJ22" s="26" t="str">
        <f t="shared" si="6"/>
        <v/>
      </c>
      <c r="BK22" s="26" t="str">
        <f t="shared" si="6"/>
        <v/>
      </c>
      <c r="BL22" s="26" t="str">
        <f t="shared" si="6"/>
        <v/>
      </c>
      <c r="BM22" s="26" t="str">
        <f t="shared" si="6"/>
        <v/>
      </c>
      <c r="BN22" s="26" t="str">
        <f t="shared" si="6"/>
        <v/>
      </c>
      <c r="BO22" s="26" t="str">
        <f t="shared" si="6"/>
        <v/>
      </c>
      <c r="BP22" s="26" t="str">
        <f t="shared" si="7"/>
        <v/>
      </c>
      <c r="BQ22" s="26" t="str">
        <f t="shared" si="7"/>
        <v/>
      </c>
      <c r="BR22" s="26" t="str">
        <f t="shared" si="7"/>
        <v/>
      </c>
      <c r="BS22" s="26" t="str">
        <f t="shared" si="7"/>
        <v/>
      </c>
      <c r="BT22" s="26" t="str">
        <f t="shared" si="13"/>
        <v/>
      </c>
      <c r="BU22" s="26" t="str">
        <f t="shared" si="13"/>
        <v/>
      </c>
      <c r="BV22" s="26" t="str">
        <f t="shared" si="13"/>
        <v/>
      </c>
      <c r="BW22" s="26" t="str">
        <f t="shared" si="13"/>
        <v/>
      </c>
      <c r="BX22" s="26" t="str">
        <f t="shared" si="13"/>
        <v/>
      </c>
      <c r="BY22" s="26" t="str">
        <f t="shared" si="13"/>
        <v/>
      </c>
      <c r="BZ22" s="26" t="str">
        <f t="shared" si="13"/>
        <v/>
      </c>
      <c r="CA22" s="26" t="str">
        <f t="shared" si="13"/>
        <v/>
      </c>
      <c r="CB22" s="26" t="str">
        <f t="shared" si="13"/>
        <v/>
      </c>
      <c r="CC22" s="26" t="str">
        <f t="shared" si="13"/>
        <v/>
      </c>
      <c r="CD22" s="26" t="str">
        <f t="shared" si="13"/>
        <v/>
      </c>
      <c r="CE22" s="26" t="str">
        <f t="shared" si="13"/>
        <v/>
      </c>
      <c r="CF22" s="26" t="str">
        <f t="shared" si="13"/>
        <v/>
      </c>
      <c r="CG22" s="26" t="str">
        <f t="shared" si="13"/>
        <v/>
      </c>
      <c r="CH22" s="26" t="str">
        <f t="shared" si="13"/>
        <v/>
      </c>
      <c r="CI22" s="26" t="str">
        <f t="shared" si="13"/>
        <v/>
      </c>
      <c r="CJ22" s="26" t="str">
        <f t="shared" si="13"/>
        <v/>
      </c>
      <c r="CK22" s="26" t="str">
        <f t="shared" si="13"/>
        <v/>
      </c>
      <c r="CL22" s="26" t="str">
        <f t="shared" si="13"/>
        <v/>
      </c>
      <c r="CM22" s="26" t="str">
        <f t="shared" si="13"/>
        <v/>
      </c>
      <c r="CN22" s="26" t="str">
        <f t="shared" si="13"/>
        <v/>
      </c>
      <c r="CO22" s="26" t="str">
        <f t="shared" si="13"/>
        <v/>
      </c>
      <c r="CP22" s="26" t="str">
        <f t="shared" si="13"/>
        <v/>
      </c>
      <c r="CQ22" s="26" t="str">
        <f t="shared" si="13"/>
        <v/>
      </c>
      <c r="CR22" s="26" t="str">
        <f t="shared" si="13"/>
        <v/>
      </c>
      <c r="CS22" s="26" t="str">
        <f t="shared" si="13"/>
        <v/>
      </c>
      <c r="CT22" s="26" t="str">
        <f t="shared" si="13"/>
        <v/>
      </c>
      <c r="CU22" s="26" t="str">
        <f t="shared" si="13"/>
        <v/>
      </c>
      <c r="CV22" s="26" t="str">
        <f t="shared" si="13"/>
        <v/>
      </c>
      <c r="CW22" s="26" t="str">
        <f t="shared" si="13"/>
        <v/>
      </c>
      <c r="CX22" s="26" t="str">
        <f t="shared" si="13"/>
        <v/>
      </c>
      <c r="CY22" s="26" t="str">
        <f t="shared" si="13"/>
        <v/>
      </c>
      <c r="CZ22" s="26" t="str">
        <f t="shared" si="13"/>
        <v/>
      </c>
      <c r="DA22" s="26" t="str">
        <f t="shared" si="13"/>
        <v/>
      </c>
      <c r="DB22" s="26" t="str">
        <f t="shared" si="13"/>
        <v/>
      </c>
      <c r="DC22" s="26" t="str">
        <f t="shared" si="13"/>
        <v/>
      </c>
      <c r="DD22" s="64" t="e">
        <f t="shared" si="4"/>
        <v>#DIV/0!</v>
      </c>
      <c r="DE22"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3" spans="2:109" ht="30.75" customHeight="1">
      <c r="B23" s="254" t="s">
        <v>100</v>
      </c>
      <c r="C23" s="260" t="s">
        <v>4794</v>
      </c>
      <c r="D23" s="258" t="s">
        <v>131</v>
      </c>
      <c r="E23" s="176" t="s">
        <v>130</v>
      </c>
      <c r="F23" s="65" t="str">
        <f t="shared" si="5"/>
        <v/>
      </c>
      <c r="G23" s="26" t="str">
        <f t="shared" si="2"/>
        <v/>
      </c>
      <c r="H23" s="26" t="str">
        <f t="shared" si="2"/>
        <v/>
      </c>
      <c r="I23" s="26" t="str">
        <f t="shared" si="2"/>
        <v/>
      </c>
      <c r="J23" s="26" t="str">
        <f t="shared" si="8"/>
        <v/>
      </c>
      <c r="K23" s="26" t="str">
        <f t="shared" si="8"/>
        <v/>
      </c>
      <c r="L23" s="26" t="str">
        <f t="shared" si="8"/>
        <v/>
      </c>
      <c r="M23" s="26" t="str">
        <f t="shared" si="8"/>
        <v/>
      </c>
      <c r="N23" s="26" t="str">
        <f t="shared" si="8"/>
        <v/>
      </c>
      <c r="O23" s="26" t="str">
        <f t="shared" si="8"/>
        <v/>
      </c>
      <c r="P23" s="26" t="str">
        <f t="shared" si="8"/>
        <v/>
      </c>
      <c r="Q23" s="26" t="str">
        <f t="shared" si="8"/>
        <v/>
      </c>
      <c r="R23" s="26" t="str">
        <f t="shared" si="8"/>
        <v/>
      </c>
      <c r="S23" s="26" t="str">
        <f t="shared" si="8"/>
        <v/>
      </c>
      <c r="T23" s="26" t="str">
        <f t="shared" si="8"/>
        <v/>
      </c>
      <c r="U23" s="26" t="str">
        <f t="shared" si="8"/>
        <v/>
      </c>
      <c r="V23" s="26" t="str">
        <f t="shared" si="8"/>
        <v/>
      </c>
      <c r="W23" s="26" t="str">
        <f t="shared" si="9"/>
        <v/>
      </c>
      <c r="X23" s="26" t="str">
        <f t="shared" si="9"/>
        <v/>
      </c>
      <c r="Y23" s="26" t="str">
        <f t="shared" si="9"/>
        <v/>
      </c>
      <c r="Z23" s="26" t="str">
        <f t="shared" si="9"/>
        <v/>
      </c>
      <c r="AA23" s="26" t="str">
        <f t="shared" si="9"/>
        <v/>
      </c>
      <c r="AB23" s="26" t="str">
        <f t="shared" si="9"/>
        <v/>
      </c>
      <c r="AC23" s="26" t="str">
        <f t="shared" si="9"/>
        <v/>
      </c>
      <c r="AD23" s="26" t="str">
        <f t="shared" si="9"/>
        <v/>
      </c>
      <c r="AE23" s="26" t="str">
        <f t="shared" si="9"/>
        <v/>
      </c>
      <c r="AF23" s="26" t="str">
        <f t="shared" si="9"/>
        <v/>
      </c>
      <c r="AG23" s="26" t="str">
        <f t="shared" si="9"/>
        <v/>
      </c>
      <c r="AH23" s="26" t="str">
        <f t="shared" si="9"/>
        <v/>
      </c>
      <c r="AI23" s="26" t="str">
        <f t="shared" si="9"/>
        <v/>
      </c>
      <c r="AJ23" s="26" t="str">
        <f t="shared" si="9"/>
        <v/>
      </c>
      <c r="AK23" s="26" t="str">
        <f t="shared" si="9"/>
        <v/>
      </c>
      <c r="AL23" s="26" t="str">
        <f t="shared" si="9"/>
        <v/>
      </c>
      <c r="AM23" s="26" t="str">
        <f t="shared" si="10"/>
        <v/>
      </c>
      <c r="AN23" s="26" t="str">
        <f t="shared" si="10"/>
        <v/>
      </c>
      <c r="AO23" s="26" t="str">
        <f t="shared" si="10"/>
        <v/>
      </c>
      <c r="AP23" s="26" t="str">
        <f t="shared" si="10"/>
        <v/>
      </c>
      <c r="AQ23" s="26" t="str">
        <f t="shared" si="10"/>
        <v/>
      </c>
      <c r="AR23" s="26" t="str">
        <f t="shared" si="10"/>
        <v/>
      </c>
      <c r="AS23" s="26" t="str">
        <f t="shared" si="10"/>
        <v/>
      </c>
      <c r="AT23" s="26" t="str">
        <f t="shared" si="10"/>
        <v/>
      </c>
      <c r="AU23" s="26" t="str">
        <f t="shared" si="10"/>
        <v/>
      </c>
      <c r="AV23" s="26" t="str">
        <f t="shared" si="10"/>
        <v/>
      </c>
      <c r="AW23" s="26" t="str">
        <f t="shared" si="10"/>
        <v/>
      </c>
      <c r="AX23" s="26" t="str">
        <f t="shared" si="10"/>
        <v/>
      </c>
      <c r="AY23" s="26" t="str">
        <f t="shared" si="10"/>
        <v/>
      </c>
      <c r="AZ23" s="26" t="str">
        <f t="shared" si="10"/>
        <v/>
      </c>
      <c r="BA23" s="26" t="str">
        <f t="shared" si="10"/>
        <v/>
      </c>
      <c r="BB23" s="26" t="str">
        <f t="shared" si="10"/>
        <v/>
      </c>
      <c r="BC23" s="26" t="str">
        <f t="shared" si="6"/>
        <v/>
      </c>
      <c r="BD23" s="26" t="str">
        <f t="shared" si="6"/>
        <v/>
      </c>
      <c r="BE23" s="26" t="str">
        <f t="shared" si="6"/>
        <v/>
      </c>
      <c r="BF23" s="26" t="str">
        <f t="shared" si="6"/>
        <v/>
      </c>
      <c r="BG23" s="26" t="str">
        <f t="shared" si="6"/>
        <v/>
      </c>
      <c r="BH23" s="26" t="str">
        <f t="shared" si="6"/>
        <v/>
      </c>
      <c r="BI23" s="26" t="str">
        <f t="shared" si="6"/>
        <v/>
      </c>
      <c r="BJ23" s="26" t="str">
        <f t="shared" si="6"/>
        <v/>
      </c>
      <c r="BK23" s="26" t="str">
        <f t="shared" si="6"/>
        <v/>
      </c>
      <c r="BL23" s="26" t="str">
        <f t="shared" si="6"/>
        <v/>
      </c>
      <c r="BM23" s="26" t="str">
        <f t="shared" si="6"/>
        <v/>
      </c>
      <c r="BN23" s="26" t="str">
        <f t="shared" si="6"/>
        <v/>
      </c>
      <c r="BO23" s="26" t="str">
        <f t="shared" si="6"/>
        <v/>
      </c>
      <c r="BP23" s="26" t="str">
        <f t="shared" si="7"/>
        <v/>
      </c>
      <c r="BQ23" s="26" t="str">
        <f t="shared" si="7"/>
        <v/>
      </c>
      <c r="BR23" s="26" t="str">
        <f t="shared" si="7"/>
        <v/>
      </c>
      <c r="BS23" s="26" t="str">
        <f t="shared" si="7"/>
        <v/>
      </c>
      <c r="BT23" s="26" t="str">
        <f t="shared" si="13"/>
        <v/>
      </c>
      <c r="BU23" s="26" t="str">
        <f t="shared" si="13"/>
        <v/>
      </c>
      <c r="BV23" s="26" t="str">
        <f t="shared" ref="BV23:CK31" si="14">IF(BV$6="","",1)</f>
        <v/>
      </c>
      <c r="BW23" s="26" t="str">
        <f t="shared" si="14"/>
        <v/>
      </c>
      <c r="BX23" s="26" t="str">
        <f t="shared" si="14"/>
        <v/>
      </c>
      <c r="BY23" s="26" t="str">
        <f t="shared" si="14"/>
        <v/>
      </c>
      <c r="BZ23" s="26" t="str">
        <f t="shared" si="14"/>
        <v/>
      </c>
      <c r="CA23" s="26" t="str">
        <f t="shared" si="14"/>
        <v/>
      </c>
      <c r="CB23" s="26" t="str">
        <f t="shared" si="14"/>
        <v/>
      </c>
      <c r="CC23" s="26" t="str">
        <f t="shared" si="14"/>
        <v/>
      </c>
      <c r="CD23" s="26" t="str">
        <f t="shared" si="14"/>
        <v/>
      </c>
      <c r="CE23" s="26" t="str">
        <f t="shared" si="14"/>
        <v/>
      </c>
      <c r="CF23" s="26" t="str">
        <f t="shared" si="14"/>
        <v/>
      </c>
      <c r="CG23" s="26" t="str">
        <f t="shared" si="14"/>
        <v/>
      </c>
      <c r="CH23" s="26" t="str">
        <f t="shared" si="14"/>
        <v/>
      </c>
      <c r="CI23" s="26" t="str">
        <f t="shared" si="14"/>
        <v/>
      </c>
      <c r="CJ23" s="26" t="str">
        <f t="shared" si="14"/>
        <v/>
      </c>
      <c r="CK23" s="26" t="str">
        <f t="shared" si="14"/>
        <v/>
      </c>
      <c r="CL23" s="26" t="str">
        <f t="shared" ref="CL23:DA31" si="15">IF(CL$6="","",1)</f>
        <v/>
      </c>
      <c r="CM23" s="26" t="str">
        <f t="shared" si="15"/>
        <v/>
      </c>
      <c r="CN23" s="26" t="str">
        <f t="shared" si="15"/>
        <v/>
      </c>
      <c r="CO23" s="26" t="str">
        <f t="shared" si="15"/>
        <v/>
      </c>
      <c r="CP23" s="26" t="str">
        <f t="shared" si="15"/>
        <v/>
      </c>
      <c r="CQ23" s="26" t="str">
        <f t="shared" si="15"/>
        <v/>
      </c>
      <c r="CR23" s="26" t="str">
        <f t="shared" si="15"/>
        <v/>
      </c>
      <c r="CS23" s="26" t="str">
        <f t="shared" si="15"/>
        <v/>
      </c>
      <c r="CT23" s="26" t="str">
        <f t="shared" si="15"/>
        <v/>
      </c>
      <c r="CU23" s="26" t="str">
        <f t="shared" si="15"/>
        <v/>
      </c>
      <c r="CV23" s="26" t="str">
        <f t="shared" si="15"/>
        <v/>
      </c>
      <c r="CW23" s="26" t="str">
        <f t="shared" si="15"/>
        <v/>
      </c>
      <c r="CX23" s="26" t="str">
        <f t="shared" si="15"/>
        <v/>
      </c>
      <c r="CY23" s="26" t="str">
        <f t="shared" si="15"/>
        <v/>
      </c>
      <c r="CZ23" s="26" t="str">
        <f t="shared" si="15"/>
        <v/>
      </c>
      <c r="DA23" s="26" t="str">
        <f t="shared" si="15"/>
        <v/>
      </c>
      <c r="DB23" s="26" t="str">
        <f t="shared" ref="DB23:DC31" si="16">IF(DB$6="","",1)</f>
        <v/>
      </c>
      <c r="DC23" s="26" t="str">
        <f t="shared" si="16"/>
        <v/>
      </c>
      <c r="DD23" s="64" t="e">
        <f t="shared" si="4"/>
        <v>#DIV/0!</v>
      </c>
      <c r="DE23"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4" spans="2:109" ht="30.75" customHeight="1">
      <c r="B24" s="254"/>
      <c r="C24" s="261"/>
      <c r="D24" s="264"/>
      <c r="E24" s="176" t="s">
        <v>135</v>
      </c>
      <c r="F24" s="65" t="str">
        <f t="shared" si="5"/>
        <v/>
      </c>
      <c r="G24" s="26" t="str">
        <f t="shared" ref="G24:I31" si="17">IF(G$6="","",1)</f>
        <v/>
      </c>
      <c r="H24" s="26" t="str">
        <f t="shared" si="17"/>
        <v/>
      </c>
      <c r="I24" s="26" t="str">
        <f t="shared" si="17"/>
        <v/>
      </c>
      <c r="J24" s="26" t="str">
        <f t="shared" si="8"/>
        <v/>
      </c>
      <c r="K24" s="26" t="str">
        <f t="shared" si="8"/>
        <v/>
      </c>
      <c r="L24" s="26" t="str">
        <f t="shared" si="8"/>
        <v/>
      </c>
      <c r="M24" s="26" t="str">
        <f t="shared" si="8"/>
        <v/>
      </c>
      <c r="N24" s="26" t="str">
        <f t="shared" si="8"/>
        <v/>
      </c>
      <c r="O24" s="26" t="str">
        <f t="shared" si="8"/>
        <v/>
      </c>
      <c r="P24" s="26" t="str">
        <f t="shared" si="8"/>
        <v/>
      </c>
      <c r="Q24" s="26" t="str">
        <f t="shared" si="8"/>
        <v/>
      </c>
      <c r="R24" s="26" t="str">
        <f t="shared" si="8"/>
        <v/>
      </c>
      <c r="S24" s="26" t="str">
        <f t="shared" si="8"/>
        <v/>
      </c>
      <c r="T24" s="26" t="str">
        <f t="shared" si="8"/>
        <v/>
      </c>
      <c r="U24" s="26" t="str">
        <f t="shared" si="8"/>
        <v/>
      </c>
      <c r="V24" s="26" t="str">
        <f t="shared" si="8"/>
        <v/>
      </c>
      <c r="W24" s="26" t="str">
        <f t="shared" si="9"/>
        <v/>
      </c>
      <c r="X24" s="26" t="str">
        <f t="shared" si="9"/>
        <v/>
      </c>
      <c r="Y24" s="26" t="str">
        <f t="shared" si="9"/>
        <v/>
      </c>
      <c r="Z24" s="26" t="str">
        <f t="shared" si="9"/>
        <v/>
      </c>
      <c r="AA24" s="26" t="str">
        <f t="shared" si="9"/>
        <v/>
      </c>
      <c r="AB24" s="26" t="str">
        <f t="shared" si="9"/>
        <v/>
      </c>
      <c r="AC24" s="26" t="str">
        <f t="shared" si="9"/>
        <v/>
      </c>
      <c r="AD24" s="26" t="str">
        <f t="shared" si="9"/>
        <v/>
      </c>
      <c r="AE24" s="26" t="str">
        <f t="shared" si="9"/>
        <v/>
      </c>
      <c r="AF24" s="26" t="str">
        <f t="shared" si="9"/>
        <v/>
      </c>
      <c r="AG24" s="26" t="str">
        <f t="shared" si="9"/>
        <v/>
      </c>
      <c r="AH24" s="26" t="str">
        <f t="shared" si="9"/>
        <v/>
      </c>
      <c r="AI24" s="26" t="str">
        <f t="shared" si="9"/>
        <v/>
      </c>
      <c r="AJ24" s="26" t="str">
        <f t="shared" si="9"/>
        <v/>
      </c>
      <c r="AK24" s="26" t="str">
        <f t="shared" si="9"/>
        <v/>
      </c>
      <c r="AL24" s="26" t="str">
        <f t="shared" si="9"/>
        <v/>
      </c>
      <c r="AM24" s="26" t="str">
        <f t="shared" si="10"/>
        <v/>
      </c>
      <c r="AN24" s="26" t="str">
        <f t="shared" si="10"/>
        <v/>
      </c>
      <c r="AO24" s="26" t="str">
        <f t="shared" si="10"/>
        <v/>
      </c>
      <c r="AP24" s="26" t="str">
        <f t="shared" si="10"/>
        <v/>
      </c>
      <c r="AQ24" s="26" t="str">
        <f t="shared" si="10"/>
        <v/>
      </c>
      <c r="AR24" s="26" t="str">
        <f t="shared" si="10"/>
        <v/>
      </c>
      <c r="AS24" s="26" t="str">
        <f t="shared" si="10"/>
        <v/>
      </c>
      <c r="AT24" s="26" t="str">
        <f t="shared" si="10"/>
        <v/>
      </c>
      <c r="AU24" s="26" t="str">
        <f t="shared" si="10"/>
        <v/>
      </c>
      <c r="AV24" s="26" t="str">
        <f t="shared" si="10"/>
        <v/>
      </c>
      <c r="AW24" s="26" t="str">
        <f t="shared" si="10"/>
        <v/>
      </c>
      <c r="AX24" s="26" t="str">
        <f t="shared" si="10"/>
        <v/>
      </c>
      <c r="AY24" s="26" t="str">
        <f t="shared" si="10"/>
        <v/>
      </c>
      <c r="AZ24" s="26" t="str">
        <f t="shared" si="10"/>
        <v/>
      </c>
      <c r="BA24" s="26" t="str">
        <f t="shared" si="10"/>
        <v/>
      </c>
      <c r="BB24" s="26" t="str">
        <f t="shared" si="10"/>
        <v/>
      </c>
      <c r="BC24" s="26" t="str">
        <f t="shared" si="6"/>
        <v/>
      </c>
      <c r="BD24" s="26" t="str">
        <f t="shared" si="6"/>
        <v/>
      </c>
      <c r="BE24" s="26" t="str">
        <f t="shared" si="6"/>
        <v/>
      </c>
      <c r="BF24" s="26" t="str">
        <f t="shared" si="6"/>
        <v/>
      </c>
      <c r="BG24" s="26" t="str">
        <f t="shared" si="6"/>
        <v/>
      </c>
      <c r="BH24" s="26" t="str">
        <f t="shared" si="6"/>
        <v/>
      </c>
      <c r="BI24" s="26" t="str">
        <f t="shared" si="6"/>
        <v/>
      </c>
      <c r="BJ24" s="26" t="str">
        <f t="shared" si="6"/>
        <v/>
      </c>
      <c r="BK24" s="26" t="str">
        <f t="shared" si="6"/>
        <v/>
      </c>
      <c r="BL24" s="26" t="str">
        <f t="shared" si="6"/>
        <v/>
      </c>
      <c r="BM24" s="26" t="str">
        <f t="shared" si="6"/>
        <v/>
      </c>
      <c r="BN24" s="26" t="str">
        <f t="shared" si="6"/>
        <v/>
      </c>
      <c r="BO24" s="26" t="str">
        <f t="shared" si="6"/>
        <v/>
      </c>
      <c r="BP24" s="26" t="str">
        <f t="shared" si="7"/>
        <v/>
      </c>
      <c r="BQ24" s="26" t="str">
        <f t="shared" si="7"/>
        <v/>
      </c>
      <c r="BR24" s="26" t="str">
        <f t="shared" si="7"/>
        <v/>
      </c>
      <c r="BS24" s="26" t="str">
        <f t="shared" si="7"/>
        <v/>
      </c>
      <c r="BT24" s="26" t="str">
        <f t="shared" si="7"/>
        <v/>
      </c>
      <c r="BU24" s="26" t="str">
        <f t="shared" si="7"/>
        <v/>
      </c>
      <c r="BV24" s="26" t="str">
        <f t="shared" si="7"/>
        <v/>
      </c>
      <c r="BW24" s="26" t="str">
        <f t="shared" si="7"/>
        <v/>
      </c>
      <c r="BX24" s="26" t="str">
        <f t="shared" si="7"/>
        <v/>
      </c>
      <c r="BY24" s="26" t="str">
        <f t="shared" si="7"/>
        <v/>
      </c>
      <c r="BZ24" s="26" t="str">
        <f t="shared" si="7"/>
        <v/>
      </c>
      <c r="CA24" s="26" t="str">
        <f t="shared" si="7"/>
        <v/>
      </c>
      <c r="CB24" s="26" t="str">
        <f t="shared" si="7"/>
        <v/>
      </c>
      <c r="CC24" s="26" t="str">
        <f t="shared" si="7"/>
        <v/>
      </c>
      <c r="CD24" s="26" t="str">
        <f t="shared" si="7"/>
        <v/>
      </c>
      <c r="CE24" s="26" t="str">
        <f t="shared" si="7"/>
        <v/>
      </c>
      <c r="CF24" s="26" t="str">
        <f t="shared" si="14"/>
        <v/>
      </c>
      <c r="CG24" s="26" t="str">
        <f t="shared" si="14"/>
        <v/>
      </c>
      <c r="CH24" s="26" t="str">
        <f t="shared" si="14"/>
        <v/>
      </c>
      <c r="CI24" s="26" t="str">
        <f t="shared" si="14"/>
        <v/>
      </c>
      <c r="CJ24" s="26" t="str">
        <f t="shared" si="14"/>
        <v/>
      </c>
      <c r="CK24" s="26" t="str">
        <f t="shared" si="14"/>
        <v/>
      </c>
      <c r="CL24" s="26" t="str">
        <f t="shared" si="15"/>
        <v/>
      </c>
      <c r="CM24" s="26" t="str">
        <f t="shared" si="15"/>
        <v/>
      </c>
      <c r="CN24" s="26" t="str">
        <f t="shared" si="15"/>
        <v/>
      </c>
      <c r="CO24" s="26" t="str">
        <f t="shared" si="15"/>
        <v/>
      </c>
      <c r="CP24" s="26" t="str">
        <f t="shared" si="15"/>
        <v/>
      </c>
      <c r="CQ24" s="26" t="str">
        <f t="shared" si="15"/>
        <v/>
      </c>
      <c r="CR24" s="26" t="str">
        <f t="shared" si="15"/>
        <v/>
      </c>
      <c r="CS24" s="26" t="str">
        <f t="shared" si="15"/>
        <v/>
      </c>
      <c r="CT24" s="26" t="str">
        <f t="shared" si="15"/>
        <v/>
      </c>
      <c r="CU24" s="26" t="str">
        <f t="shared" si="15"/>
        <v/>
      </c>
      <c r="CV24" s="26" t="str">
        <f t="shared" si="15"/>
        <v/>
      </c>
      <c r="CW24" s="26" t="str">
        <f t="shared" si="15"/>
        <v/>
      </c>
      <c r="CX24" s="26" t="str">
        <f t="shared" si="15"/>
        <v/>
      </c>
      <c r="CY24" s="26" t="str">
        <f t="shared" si="15"/>
        <v/>
      </c>
      <c r="CZ24" s="26" t="str">
        <f t="shared" si="15"/>
        <v/>
      </c>
      <c r="DA24" s="26" t="str">
        <f t="shared" si="15"/>
        <v/>
      </c>
      <c r="DB24" s="26" t="str">
        <f t="shared" si="16"/>
        <v/>
      </c>
      <c r="DC24" s="26" t="str">
        <f t="shared" si="16"/>
        <v/>
      </c>
      <c r="DD24" s="64" t="e">
        <f t="shared" si="4"/>
        <v>#DIV/0!</v>
      </c>
      <c r="DE24"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5" spans="2:109" ht="30.75" customHeight="1">
      <c r="B25" s="254"/>
      <c r="C25" s="261"/>
      <c r="D25" s="264"/>
      <c r="E25" s="176" t="s">
        <v>136</v>
      </c>
      <c r="F25" s="65" t="str">
        <f t="shared" si="5"/>
        <v/>
      </c>
      <c r="G25" s="26" t="str">
        <f t="shared" si="17"/>
        <v/>
      </c>
      <c r="H25" s="26" t="str">
        <f t="shared" si="17"/>
        <v/>
      </c>
      <c r="I25" s="26" t="str">
        <f t="shared" si="17"/>
        <v/>
      </c>
      <c r="J25" s="26" t="str">
        <f t="shared" si="8"/>
        <v/>
      </c>
      <c r="K25" s="26" t="str">
        <f t="shared" si="8"/>
        <v/>
      </c>
      <c r="L25" s="26" t="str">
        <f t="shared" si="8"/>
        <v/>
      </c>
      <c r="M25" s="26" t="str">
        <f t="shared" si="8"/>
        <v/>
      </c>
      <c r="N25" s="26" t="str">
        <f t="shared" si="8"/>
        <v/>
      </c>
      <c r="O25" s="26" t="str">
        <f t="shared" si="8"/>
        <v/>
      </c>
      <c r="P25" s="26" t="str">
        <f t="shared" si="8"/>
        <v/>
      </c>
      <c r="Q25" s="26" t="str">
        <f t="shared" si="8"/>
        <v/>
      </c>
      <c r="R25" s="26" t="str">
        <f t="shared" si="8"/>
        <v/>
      </c>
      <c r="S25" s="26" t="str">
        <f t="shared" si="8"/>
        <v/>
      </c>
      <c r="T25" s="26" t="str">
        <f t="shared" si="8"/>
        <v/>
      </c>
      <c r="U25" s="26" t="str">
        <f t="shared" si="8"/>
        <v/>
      </c>
      <c r="V25" s="26" t="str">
        <f t="shared" si="8"/>
        <v/>
      </c>
      <c r="W25" s="26" t="str">
        <f t="shared" si="9"/>
        <v/>
      </c>
      <c r="X25" s="26" t="str">
        <f t="shared" si="9"/>
        <v/>
      </c>
      <c r="Y25" s="26" t="str">
        <f t="shared" si="9"/>
        <v/>
      </c>
      <c r="Z25" s="26" t="str">
        <f t="shared" si="9"/>
        <v/>
      </c>
      <c r="AA25" s="26" t="str">
        <f t="shared" si="9"/>
        <v/>
      </c>
      <c r="AB25" s="26" t="str">
        <f t="shared" si="9"/>
        <v/>
      </c>
      <c r="AC25" s="26" t="str">
        <f t="shared" si="9"/>
        <v/>
      </c>
      <c r="AD25" s="26" t="str">
        <f t="shared" si="9"/>
        <v/>
      </c>
      <c r="AE25" s="26" t="str">
        <f t="shared" si="9"/>
        <v/>
      </c>
      <c r="AF25" s="26" t="str">
        <f t="shared" si="9"/>
        <v/>
      </c>
      <c r="AG25" s="26" t="str">
        <f t="shared" si="9"/>
        <v/>
      </c>
      <c r="AH25" s="26" t="str">
        <f t="shared" si="9"/>
        <v/>
      </c>
      <c r="AI25" s="26" t="str">
        <f t="shared" si="9"/>
        <v/>
      </c>
      <c r="AJ25" s="26" t="str">
        <f t="shared" si="9"/>
        <v/>
      </c>
      <c r="AK25" s="26" t="str">
        <f t="shared" si="9"/>
        <v/>
      </c>
      <c r="AL25" s="26" t="str">
        <f t="shared" si="9"/>
        <v/>
      </c>
      <c r="AM25" s="26" t="str">
        <f t="shared" si="10"/>
        <v/>
      </c>
      <c r="AN25" s="26" t="str">
        <f t="shared" si="10"/>
        <v/>
      </c>
      <c r="AO25" s="26" t="str">
        <f t="shared" si="10"/>
        <v/>
      </c>
      <c r="AP25" s="26" t="str">
        <f t="shared" si="10"/>
        <v/>
      </c>
      <c r="AQ25" s="26" t="str">
        <f t="shared" si="10"/>
        <v/>
      </c>
      <c r="AR25" s="26" t="str">
        <f t="shared" si="10"/>
        <v/>
      </c>
      <c r="AS25" s="26" t="str">
        <f t="shared" si="10"/>
        <v/>
      </c>
      <c r="AT25" s="26" t="str">
        <f t="shared" si="10"/>
        <v/>
      </c>
      <c r="AU25" s="26" t="str">
        <f t="shared" si="10"/>
        <v/>
      </c>
      <c r="AV25" s="26" t="str">
        <f t="shared" si="10"/>
        <v/>
      </c>
      <c r="AW25" s="26" t="str">
        <f t="shared" si="10"/>
        <v/>
      </c>
      <c r="AX25" s="26" t="str">
        <f t="shared" si="10"/>
        <v/>
      </c>
      <c r="AY25" s="26" t="str">
        <f t="shared" si="10"/>
        <v/>
      </c>
      <c r="AZ25" s="26" t="str">
        <f t="shared" si="10"/>
        <v/>
      </c>
      <c r="BA25" s="26" t="str">
        <f t="shared" si="10"/>
        <v/>
      </c>
      <c r="BB25" s="26" t="str">
        <f t="shared" si="10"/>
        <v/>
      </c>
      <c r="BC25" s="26" t="str">
        <f t="shared" si="6"/>
        <v/>
      </c>
      <c r="BD25" s="26" t="str">
        <f t="shared" si="6"/>
        <v/>
      </c>
      <c r="BE25" s="26" t="str">
        <f t="shared" si="6"/>
        <v/>
      </c>
      <c r="BF25" s="26" t="str">
        <f t="shared" si="6"/>
        <v/>
      </c>
      <c r="BG25" s="26" t="str">
        <f t="shared" si="6"/>
        <v/>
      </c>
      <c r="BH25" s="26" t="str">
        <f t="shared" si="6"/>
        <v/>
      </c>
      <c r="BI25" s="26" t="str">
        <f t="shared" si="6"/>
        <v/>
      </c>
      <c r="BJ25" s="26" t="str">
        <f t="shared" si="6"/>
        <v/>
      </c>
      <c r="BK25" s="26" t="str">
        <f t="shared" si="6"/>
        <v/>
      </c>
      <c r="BL25" s="26" t="str">
        <f t="shared" si="6"/>
        <v/>
      </c>
      <c r="BM25" s="26" t="str">
        <f t="shared" si="6"/>
        <v/>
      </c>
      <c r="BN25" s="26" t="str">
        <f t="shared" si="6"/>
        <v/>
      </c>
      <c r="BO25" s="26" t="str">
        <f t="shared" si="6"/>
        <v/>
      </c>
      <c r="BP25" s="26" t="str">
        <f t="shared" si="7"/>
        <v/>
      </c>
      <c r="BQ25" s="26" t="str">
        <f t="shared" si="7"/>
        <v/>
      </c>
      <c r="BR25" s="26" t="str">
        <f t="shared" si="7"/>
        <v/>
      </c>
      <c r="BS25" s="26" t="str">
        <f t="shared" si="7"/>
        <v/>
      </c>
      <c r="BT25" s="26" t="str">
        <f t="shared" si="7"/>
        <v/>
      </c>
      <c r="BU25" s="26" t="str">
        <f t="shared" si="7"/>
        <v/>
      </c>
      <c r="BV25" s="26" t="str">
        <f t="shared" si="7"/>
        <v/>
      </c>
      <c r="BW25" s="26" t="str">
        <f t="shared" si="7"/>
        <v/>
      </c>
      <c r="BX25" s="26" t="str">
        <f t="shared" si="7"/>
        <v/>
      </c>
      <c r="BY25" s="26" t="str">
        <f t="shared" si="7"/>
        <v/>
      </c>
      <c r="BZ25" s="26" t="str">
        <f t="shared" si="7"/>
        <v/>
      </c>
      <c r="CA25" s="26" t="str">
        <f t="shared" si="7"/>
        <v/>
      </c>
      <c r="CB25" s="26" t="str">
        <f t="shared" si="7"/>
        <v/>
      </c>
      <c r="CC25" s="26" t="str">
        <f t="shared" si="7"/>
        <v/>
      </c>
      <c r="CD25" s="26" t="str">
        <f t="shared" si="7"/>
        <v/>
      </c>
      <c r="CE25" s="26" t="str">
        <f t="shared" si="7"/>
        <v/>
      </c>
      <c r="CF25" s="26" t="str">
        <f t="shared" si="14"/>
        <v/>
      </c>
      <c r="CG25" s="26" t="str">
        <f t="shared" si="14"/>
        <v/>
      </c>
      <c r="CH25" s="26" t="str">
        <f t="shared" si="14"/>
        <v/>
      </c>
      <c r="CI25" s="26" t="str">
        <f t="shared" si="14"/>
        <v/>
      </c>
      <c r="CJ25" s="26" t="str">
        <f t="shared" si="14"/>
        <v/>
      </c>
      <c r="CK25" s="26" t="str">
        <f t="shared" si="14"/>
        <v/>
      </c>
      <c r="CL25" s="26" t="str">
        <f t="shared" si="15"/>
        <v/>
      </c>
      <c r="CM25" s="26" t="str">
        <f t="shared" si="15"/>
        <v/>
      </c>
      <c r="CN25" s="26" t="str">
        <f t="shared" si="15"/>
        <v/>
      </c>
      <c r="CO25" s="26" t="str">
        <f t="shared" si="15"/>
        <v/>
      </c>
      <c r="CP25" s="26" t="str">
        <f t="shared" si="15"/>
        <v/>
      </c>
      <c r="CQ25" s="26" t="str">
        <f t="shared" si="15"/>
        <v/>
      </c>
      <c r="CR25" s="26" t="str">
        <f t="shared" si="15"/>
        <v/>
      </c>
      <c r="CS25" s="26" t="str">
        <f t="shared" si="15"/>
        <v/>
      </c>
      <c r="CT25" s="26" t="str">
        <f t="shared" si="15"/>
        <v/>
      </c>
      <c r="CU25" s="26" t="str">
        <f t="shared" si="15"/>
        <v/>
      </c>
      <c r="CV25" s="26" t="str">
        <f t="shared" si="15"/>
        <v/>
      </c>
      <c r="CW25" s="26" t="str">
        <f t="shared" si="15"/>
        <v/>
      </c>
      <c r="CX25" s="26" t="str">
        <f t="shared" si="15"/>
        <v/>
      </c>
      <c r="CY25" s="26" t="str">
        <f t="shared" si="15"/>
        <v/>
      </c>
      <c r="CZ25" s="26" t="str">
        <f t="shared" si="15"/>
        <v/>
      </c>
      <c r="DA25" s="26" t="str">
        <f t="shared" si="15"/>
        <v/>
      </c>
      <c r="DB25" s="26" t="str">
        <f t="shared" si="16"/>
        <v/>
      </c>
      <c r="DC25" s="26" t="str">
        <f t="shared" si="16"/>
        <v/>
      </c>
      <c r="DD25" s="64" t="e">
        <f t="shared" si="4"/>
        <v>#DIV/0!</v>
      </c>
      <c r="DE25"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6" spans="2:109" ht="30.75" customHeight="1">
      <c r="B26" s="254"/>
      <c r="C26" s="261"/>
      <c r="D26" s="259"/>
      <c r="E26" s="176" t="s">
        <v>137</v>
      </c>
      <c r="F26" s="65" t="str">
        <f t="shared" si="5"/>
        <v/>
      </c>
      <c r="G26" s="26" t="str">
        <f t="shared" si="17"/>
        <v/>
      </c>
      <c r="H26" s="26" t="str">
        <f t="shared" si="17"/>
        <v/>
      </c>
      <c r="I26" s="26" t="str">
        <f t="shared" si="17"/>
        <v/>
      </c>
      <c r="J26" s="26" t="str">
        <f t="shared" si="8"/>
        <v/>
      </c>
      <c r="K26" s="26" t="str">
        <f t="shared" si="8"/>
        <v/>
      </c>
      <c r="L26" s="26" t="str">
        <f t="shared" si="8"/>
        <v/>
      </c>
      <c r="M26" s="26" t="str">
        <f t="shared" si="8"/>
        <v/>
      </c>
      <c r="N26" s="26" t="str">
        <f t="shared" si="8"/>
        <v/>
      </c>
      <c r="O26" s="26" t="str">
        <f t="shared" si="8"/>
        <v/>
      </c>
      <c r="P26" s="26" t="str">
        <f t="shared" si="8"/>
        <v/>
      </c>
      <c r="Q26" s="26" t="str">
        <f t="shared" si="8"/>
        <v/>
      </c>
      <c r="R26" s="26" t="str">
        <f t="shared" si="8"/>
        <v/>
      </c>
      <c r="S26" s="26" t="str">
        <f t="shared" si="8"/>
        <v/>
      </c>
      <c r="T26" s="26" t="str">
        <f t="shared" si="8"/>
        <v/>
      </c>
      <c r="U26" s="26" t="str">
        <f t="shared" si="8"/>
        <v/>
      </c>
      <c r="V26" s="26" t="str">
        <f t="shared" ref="V26:AK31" si="18">IF(V$6="","",1)</f>
        <v/>
      </c>
      <c r="W26" s="26" t="str">
        <f t="shared" si="18"/>
        <v/>
      </c>
      <c r="X26" s="26" t="str">
        <f t="shared" si="18"/>
        <v/>
      </c>
      <c r="Y26" s="26" t="str">
        <f t="shared" si="18"/>
        <v/>
      </c>
      <c r="Z26" s="26" t="str">
        <f t="shared" si="18"/>
        <v/>
      </c>
      <c r="AA26" s="26" t="str">
        <f t="shared" si="18"/>
        <v/>
      </c>
      <c r="AB26" s="26" t="str">
        <f t="shared" si="18"/>
        <v/>
      </c>
      <c r="AC26" s="26" t="str">
        <f t="shared" si="18"/>
        <v/>
      </c>
      <c r="AD26" s="26" t="str">
        <f t="shared" si="18"/>
        <v/>
      </c>
      <c r="AE26" s="26" t="str">
        <f t="shared" si="18"/>
        <v/>
      </c>
      <c r="AF26" s="26" t="str">
        <f t="shared" si="18"/>
        <v/>
      </c>
      <c r="AG26" s="26" t="str">
        <f t="shared" si="18"/>
        <v/>
      </c>
      <c r="AH26" s="26" t="str">
        <f t="shared" si="18"/>
        <v/>
      </c>
      <c r="AI26" s="26" t="str">
        <f t="shared" si="18"/>
        <v/>
      </c>
      <c r="AJ26" s="26" t="str">
        <f t="shared" si="18"/>
        <v/>
      </c>
      <c r="AK26" s="26" t="str">
        <f t="shared" si="18"/>
        <v/>
      </c>
      <c r="AL26" s="26" t="str">
        <f t="shared" si="9"/>
        <v/>
      </c>
      <c r="AM26" s="26" t="str">
        <f t="shared" si="10"/>
        <v/>
      </c>
      <c r="AN26" s="26" t="str">
        <f t="shared" si="10"/>
        <v/>
      </c>
      <c r="AO26" s="26" t="str">
        <f t="shared" si="10"/>
        <v/>
      </c>
      <c r="AP26" s="26" t="str">
        <f t="shared" si="10"/>
        <v/>
      </c>
      <c r="AQ26" s="26" t="str">
        <f t="shared" si="10"/>
        <v/>
      </c>
      <c r="AR26" s="26" t="str">
        <f t="shared" si="10"/>
        <v/>
      </c>
      <c r="AS26" s="26" t="str">
        <f t="shared" si="10"/>
        <v/>
      </c>
      <c r="AT26" s="26" t="str">
        <f t="shared" si="10"/>
        <v/>
      </c>
      <c r="AU26" s="26" t="str">
        <f t="shared" si="10"/>
        <v/>
      </c>
      <c r="AV26" s="26" t="str">
        <f t="shared" si="10"/>
        <v/>
      </c>
      <c r="AW26" s="26" t="str">
        <f t="shared" si="10"/>
        <v/>
      </c>
      <c r="AX26" s="26" t="str">
        <f t="shared" si="10"/>
        <v/>
      </c>
      <c r="AY26" s="26" t="str">
        <f t="shared" si="10"/>
        <v/>
      </c>
      <c r="AZ26" s="26" t="str">
        <f t="shared" si="10"/>
        <v/>
      </c>
      <c r="BA26" s="26" t="str">
        <f t="shared" si="10"/>
        <v/>
      </c>
      <c r="BB26" s="26" t="str">
        <f t="shared" ref="BB26:BQ31" si="19">IF(BB$6="","",1)</f>
        <v/>
      </c>
      <c r="BC26" s="26" t="str">
        <f t="shared" si="19"/>
        <v/>
      </c>
      <c r="BD26" s="26" t="str">
        <f t="shared" si="19"/>
        <v/>
      </c>
      <c r="BE26" s="26" t="str">
        <f t="shared" si="19"/>
        <v/>
      </c>
      <c r="BF26" s="26" t="str">
        <f t="shared" si="19"/>
        <v/>
      </c>
      <c r="BG26" s="26" t="str">
        <f t="shared" si="19"/>
        <v/>
      </c>
      <c r="BH26" s="26" t="str">
        <f t="shared" si="19"/>
        <v/>
      </c>
      <c r="BI26" s="26" t="str">
        <f t="shared" si="19"/>
        <v/>
      </c>
      <c r="BJ26" s="26" t="str">
        <f t="shared" si="19"/>
        <v/>
      </c>
      <c r="BK26" s="26" t="str">
        <f t="shared" si="19"/>
        <v/>
      </c>
      <c r="BL26" s="26" t="str">
        <f t="shared" si="19"/>
        <v/>
      </c>
      <c r="BM26" s="26" t="str">
        <f t="shared" si="19"/>
        <v/>
      </c>
      <c r="BN26" s="26" t="str">
        <f t="shared" si="19"/>
        <v/>
      </c>
      <c r="BO26" s="26" t="str">
        <f t="shared" si="19"/>
        <v/>
      </c>
      <c r="BP26" s="26" t="str">
        <f t="shared" si="19"/>
        <v/>
      </c>
      <c r="BQ26" s="26" t="str">
        <f t="shared" si="19"/>
        <v/>
      </c>
      <c r="BR26" s="26" t="str">
        <f t="shared" si="7"/>
        <v/>
      </c>
      <c r="BS26" s="26" t="str">
        <f t="shared" si="7"/>
        <v/>
      </c>
      <c r="BT26" s="26" t="str">
        <f t="shared" si="7"/>
        <v/>
      </c>
      <c r="BU26" s="26" t="str">
        <f t="shared" si="7"/>
        <v/>
      </c>
      <c r="BV26" s="26" t="str">
        <f t="shared" si="7"/>
        <v/>
      </c>
      <c r="BW26" s="26" t="str">
        <f t="shared" si="7"/>
        <v/>
      </c>
      <c r="BX26" s="26" t="str">
        <f t="shared" si="7"/>
        <v/>
      </c>
      <c r="BY26" s="26" t="str">
        <f t="shared" si="7"/>
        <v/>
      </c>
      <c r="BZ26" s="26" t="str">
        <f t="shared" si="7"/>
        <v/>
      </c>
      <c r="CA26" s="26" t="str">
        <f t="shared" si="7"/>
        <v/>
      </c>
      <c r="CB26" s="26" t="str">
        <f t="shared" si="7"/>
        <v/>
      </c>
      <c r="CC26" s="26" t="str">
        <f t="shared" si="7"/>
        <v/>
      </c>
      <c r="CD26" s="26" t="str">
        <f t="shared" si="7"/>
        <v/>
      </c>
      <c r="CE26" s="26" t="str">
        <f t="shared" si="7"/>
        <v/>
      </c>
      <c r="CF26" s="26" t="str">
        <f t="shared" si="14"/>
        <v/>
      </c>
      <c r="CG26" s="26" t="str">
        <f t="shared" si="14"/>
        <v/>
      </c>
      <c r="CH26" s="26" t="str">
        <f t="shared" si="14"/>
        <v/>
      </c>
      <c r="CI26" s="26" t="str">
        <f t="shared" si="14"/>
        <v/>
      </c>
      <c r="CJ26" s="26" t="str">
        <f t="shared" si="14"/>
        <v/>
      </c>
      <c r="CK26" s="26" t="str">
        <f t="shared" si="14"/>
        <v/>
      </c>
      <c r="CL26" s="26" t="str">
        <f t="shared" si="15"/>
        <v/>
      </c>
      <c r="CM26" s="26" t="str">
        <f t="shared" si="15"/>
        <v/>
      </c>
      <c r="CN26" s="26" t="str">
        <f t="shared" si="15"/>
        <v/>
      </c>
      <c r="CO26" s="26" t="str">
        <f t="shared" si="15"/>
        <v/>
      </c>
      <c r="CP26" s="26" t="str">
        <f t="shared" si="15"/>
        <v/>
      </c>
      <c r="CQ26" s="26" t="str">
        <f t="shared" si="15"/>
        <v/>
      </c>
      <c r="CR26" s="26" t="str">
        <f t="shared" si="15"/>
        <v/>
      </c>
      <c r="CS26" s="26" t="str">
        <f t="shared" si="15"/>
        <v/>
      </c>
      <c r="CT26" s="26" t="str">
        <f t="shared" si="15"/>
        <v/>
      </c>
      <c r="CU26" s="26" t="str">
        <f t="shared" si="15"/>
        <v/>
      </c>
      <c r="CV26" s="26" t="str">
        <f t="shared" si="15"/>
        <v/>
      </c>
      <c r="CW26" s="26" t="str">
        <f t="shared" si="15"/>
        <v/>
      </c>
      <c r="CX26" s="26" t="str">
        <f t="shared" si="15"/>
        <v/>
      </c>
      <c r="CY26" s="26" t="str">
        <f t="shared" si="15"/>
        <v/>
      </c>
      <c r="CZ26" s="26" t="str">
        <f t="shared" si="15"/>
        <v/>
      </c>
      <c r="DA26" s="26" t="str">
        <f t="shared" si="15"/>
        <v/>
      </c>
      <c r="DB26" s="26" t="str">
        <f t="shared" si="16"/>
        <v/>
      </c>
      <c r="DC26" s="26" t="str">
        <f t="shared" si="16"/>
        <v/>
      </c>
      <c r="DD26" s="64" t="e">
        <f t="shared" si="4"/>
        <v>#DIV/0!</v>
      </c>
      <c r="DE26"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7" spans="2:109" ht="30.75" customHeight="1">
      <c r="B27" s="254"/>
      <c r="C27" s="261"/>
      <c r="D27" s="258" t="s">
        <v>134</v>
      </c>
      <c r="E27" s="176" t="s">
        <v>132</v>
      </c>
      <c r="F27" s="65" t="str">
        <f t="shared" si="5"/>
        <v/>
      </c>
      <c r="G27" s="26" t="str">
        <f t="shared" si="17"/>
        <v/>
      </c>
      <c r="H27" s="26" t="str">
        <f t="shared" si="17"/>
        <v/>
      </c>
      <c r="I27" s="26" t="str">
        <f t="shared" si="17"/>
        <v/>
      </c>
      <c r="J27" s="26" t="str">
        <f t="shared" ref="J27:V31" si="20">IF(J$6="","",1)</f>
        <v/>
      </c>
      <c r="K27" s="26" t="str">
        <f t="shared" si="20"/>
        <v/>
      </c>
      <c r="L27" s="26" t="str">
        <f t="shared" si="20"/>
        <v/>
      </c>
      <c r="M27" s="26" t="str">
        <f t="shared" si="20"/>
        <v/>
      </c>
      <c r="N27" s="26" t="str">
        <f t="shared" si="20"/>
        <v/>
      </c>
      <c r="O27" s="26" t="str">
        <f t="shared" si="20"/>
        <v/>
      </c>
      <c r="P27" s="26" t="str">
        <f t="shared" si="20"/>
        <v/>
      </c>
      <c r="Q27" s="26" t="str">
        <f t="shared" si="20"/>
        <v/>
      </c>
      <c r="R27" s="26" t="str">
        <f t="shared" si="20"/>
        <v/>
      </c>
      <c r="S27" s="26" t="str">
        <f t="shared" si="20"/>
        <v/>
      </c>
      <c r="T27" s="26" t="str">
        <f t="shared" si="20"/>
        <v/>
      </c>
      <c r="U27" s="26" t="str">
        <f t="shared" si="20"/>
        <v/>
      </c>
      <c r="V27" s="26" t="str">
        <f t="shared" si="20"/>
        <v/>
      </c>
      <c r="W27" s="26" t="str">
        <f t="shared" si="18"/>
        <v/>
      </c>
      <c r="X27" s="26" t="str">
        <f t="shared" si="18"/>
        <v/>
      </c>
      <c r="Y27" s="26" t="str">
        <f t="shared" si="18"/>
        <v/>
      </c>
      <c r="Z27" s="26" t="str">
        <f t="shared" si="18"/>
        <v/>
      </c>
      <c r="AA27" s="26" t="str">
        <f t="shared" si="18"/>
        <v/>
      </c>
      <c r="AB27" s="26" t="str">
        <f t="shared" si="18"/>
        <v/>
      </c>
      <c r="AC27" s="26" t="str">
        <f t="shared" si="18"/>
        <v/>
      </c>
      <c r="AD27" s="26" t="str">
        <f t="shared" si="18"/>
        <v/>
      </c>
      <c r="AE27" s="26" t="str">
        <f t="shared" si="18"/>
        <v/>
      </c>
      <c r="AF27" s="26" t="str">
        <f t="shared" si="18"/>
        <v/>
      </c>
      <c r="AG27" s="26" t="str">
        <f t="shared" si="18"/>
        <v/>
      </c>
      <c r="AH27" s="26" t="str">
        <f t="shared" si="18"/>
        <v/>
      </c>
      <c r="AI27" s="26" t="str">
        <f t="shared" si="18"/>
        <v/>
      </c>
      <c r="AJ27" s="26" t="str">
        <f t="shared" si="18"/>
        <v/>
      </c>
      <c r="AK27" s="26" t="str">
        <f t="shared" si="18"/>
        <v/>
      </c>
      <c r="AL27" s="26" t="str">
        <f t="shared" si="9"/>
        <v/>
      </c>
      <c r="AM27" s="26" t="str">
        <f t="shared" ref="AM27:BB31" si="21">IF(AM$6="","",1)</f>
        <v/>
      </c>
      <c r="AN27" s="26" t="str">
        <f t="shared" si="21"/>
        <v/>
      </c>
      <c r="AO27" s="26" t="str">
        <f t="shared" si="21"/>
        <v/>
      </c>
      <c r="AP27" s="26" t="str">
        <f t="shared" si="21"/>
        <v/>
      </c>
      <c r="AQ27" s="26" t="str">
        <f t="shared" si="21"/>
        <v/>
      </c>
      <c r="AR27" s="26" t="str">
        <f t="shared" si="21"/>
        <v/>
      </c>
      <c r="AS27" s="26" t="str">
        <f t="shared" si="21"/>
        <v/>
      </c>
      <c r="AT27" s="26" t="str">
        <f t="shared" si="21"/>
        <v/>
      </c>
      <c r="AU27" s="26" t="str">
        <f t="shared" si="21"/>
        <v/>
      </c>
      <c r="AV27" s="26" t="str">
        <f t="shared" si="21"/>
        <v/>
      </c>
      <c r="AW27" s="26" t="str">
        <f t="shared" si="21"/>
        <v/>
      </c>
      <c r="AX27" s="26" t="str">
        <f t="shared" si="21"/>
        <v/>
      </c>
      <c r="AY27" s="26" t="str">
        <f t="shared" si="21"/>
        <v/>
      </c>
      <c r="AZ27" s="26" t="str">
        <f t="shared" si="21"/>
        <v/>
      </c>
      <c r="BA27" s="26" t="str">
        <f t="shared" si="21"/>
        <v/>
      </c>
      <c r="BB27" s="26" t="str">
        <f t="shared" si="21"/>
        <v/>
      </c>
      <c r="BC27" s="26" t="str">
        <f t="shared" si="19"/>
        <v/>
      </c>
      <c r="BD27" s="26" t="str">
        <f t="shared" si="19"/>
        <v/>
      </c>
      <c r="BE27" s="26" t="str">
        <f t="shared" si="19"/>
        <v/>
      </c>
      <c r="BF27" s="26" t="str">
        <f t="shared" si="19"/>
        <v/>
      </c>
      <c r="BG27" s="26" t="str">
        <f t="shared" si="19"/>
        <v/>
      </c>
      <c r="BH27" s="26" t="str">
        <f t="shared" si="19"/>
        <v/>
      </c>
      <c r="BI27" s="26" t="str">
        <f t="shared" si="19"/>
        <v/>
      </c>
      <c r="BJ27" s="26" t="str">
        <f t="shared" si="19"/>
        <v/>
      </c>
      <c r="BK27" s="26" t="str">
        <f t="shared" si="19"/>
        <v/>
      </c>
      <c r="BL27" s="26" t="str">
        <f t="shared" si="19"/>
        <v/>
      </c>
      <c r="BM27" s="26" t="str">
        <f t="shared" si="19"/>
        <v/>
      </c>
      <c r="BN27" s="26" t="str">
        <f t="shared" si="19"/>
        <v/>
      </c>
      <c r="BO27" s="26" t="str">
        <f t="shared" si="19"/>
        <v/>
      </c>
      <c r="BP27" s="26" t="str">
        <f t="shared" si="19"/>
        <v/>
      </c>
      <c r="BQ27" s="26" t="str">
        <f t="shared" si="19"/>
        <v/>
      </c>
      <c r="BR27" s="26" t="str">
        <f t="shared" si="7"/>
        <v/>
      </c>
      <c r="BS27" s="26" t="str">
        <f t="shared" si="7"/>
        <v/>
      </c>
      <c r="BT27" s="26" t="str">
        <f t="shared" si="7"/>
        <v/>
      </c>
      <c r="BU27" s="26" t="str">
        <f t="shared" si="7"/>
        <v/>
      </c>
      <c r="BV27" s="26" t="str">
        <f t="shared" si="7"/>
        <v/>
      </c>
      <c r="BW27" s="26" t="str">
        <f t="shared" si="7"/>
        <v/>
      </c>
      <c r="BX27" s="26" t="str">
        <f t="shared" si="7"/>
        <v/>
      </c>
      <c r="BY27" s="26" t="str">
        <f t="shared" si="7"/>
        <v/>
      </c>
      <c r="BZ27" s="26" t="str">
        <f t="shared" si="7"/>
        <v/>
      </c>
      <c r="CA27" s="26" t="str">
        <f t="shared" si="7"/>
        <v/>
      </c>
      <c r="CB27" s="26" t="str">
        <f t="shared" si="7"/>
        <v/>
      </c>
      <c r="CC27" s="26" t="str">
        <f t="shared" si="7"/>
        <v/>
      </c>
      <c r="CD27" s="26" t="str">
        <f t="shared" si="7"/>
        <v/>
      </c>
      <c r="CE27" s="26" t="str">
        <f t="shared" si="7"/>
        <v/>
      </c>
      <c r="CF27" s="26" t="str">
        <f t="shared" si="14"/>
        <v/>
      </c>
      <c r="CG27" s="26" t="str">
        <f t="shared" si="14"/>
        <v/>
      </c>
      <c r="CH27" s="26" t="str">
        <f t="shared" si="14"/>
        <v/>
      </c>
      <c r="CI27" s="26" t="str">
        <f t="shared" si="14"/>
        <v/>
      </c>
      <c r="CJ27" s="26" t="str">
        <f t="shared" si="14"/>
        <v/>
      </c>
      <c r="CK27" s="26" t="str">
        <f t="shared" si="14"/>
        <v/>
      </c>
      <c r="CL27" s="26" t="str">
        <f t="shared" si="15"/>
        <v/>
      </c>
      <c r="CM27" s="26" t="str">
        <f t="shared" si="15"/>
        <v/>
      </c>
      <c r="CN27" s="26" t="str">
        <f t="shared" si="15"/>
        <v/>
      </c>
      <c r="CO27" s="26" t="str">
        <f t="shared" si="15"/>
        <v/>
      </c>
      <c r="CP27" s="26" t="str">
        <f t="shared" si="15"/>
        <v/>
      </c>
      <c r="CQ27" s="26" t="str">
        <f t="shared" si="15"/>
        <v/>
      </c>
      <c r="CR27" s="26" t="str">
        <f t="shared" si="15"/>
        <v/>
      </c>
      <c r="CS27" s="26" t="str">
        <f t="shared" si="15"/>
        <v/>
      </c>
      <c r="CT27" s="26" t="str">
        <f t="shared" si="15"/>
        <v/>
      </c>
      <c r="CU27" s="26" t="str">
        <f t="shared" si="15"/>
        <v/>
      </c>
      <c r="CV27" s="26" t="str">
        <f t="shared" si="15"/>
        <v/>
      </c>
      <c r="CW27" s="26" t="str">
        <f t="shared" si="15"/>
        <v/>
      </c>
      <c r="CX27" s="26" t="str">
        <f t="shared" si="15"/>
        <v/>
      </c>
      <c r="CY27" s="26" t="str">
        <f t="shared" si="15"/>
        <v/>
      </c>
      <c r="CZ27" s="26" t="str">
        <f t="shared" si="15"/>
        <v/>
      </c>
      <c r="DA27" s="26" t="str">
        <f t="shared" si="15"/>
        <v/>
      </c>
      <c r="DB27" s="26" t="str">
        <f t="shared" si="16"/>
        <v/>
      </c>
      <c r="DC27" s="26" t="str">
        <f t="shared" si="16"/>
        <v/>
      </c>
      <c r="DD27" s="64" t="e">
        <f t="shared" si="4"/>
        <v>#DIV/0!</v>
      </c>
      <c r="DE27"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8" spans="2:109" ht="30.75" customHeight="1">
      <c r="B28" s="254"/>
      <c r="C28" s="261"/>
      <c r="D28" s="259"/>
      <c r="E28" s="176" t="s">
        <v>133</v>
      </c>
      <c r="F28" s="65" t="str">
        <f t="shared" si="5"/>
        <v/>
      </c>
      <c r="G28" s="26" t="str">
        <f t="shared" si="17"/>
        <v/>
      </c>
      <c r="H28" s="26" t="str">
        <f t="shared" si="17"/>
        <v/>
      </c>
      <c r="I28" s="26" t="str">
        <f t="shared" si="17"/>
        <v/>
      </c>
      <c r="J28" s="26" t="str">
        <f t="shared" si="20"/>
        <v/>
      </c>
      <c r="K28" s="26" t="str">
        <f t="shared" si="20"/>
        <v/>
      </c>
      <c r="L28" s="26" t="str">
        <f t="shared" si="20"/>
        <v/>
      </c>
      <c r="M28" s="26" t="str">
        <f t="shared" si="20"/>
        <v/>
      </c>
      <c r="N28" s="26" t="str">
        <f t="shared" si="20"/>
        <v/>
      </c>
      <c r="O28" s="26" t="str">
        <f t="shared" si="20"/>
        <v/>
      </c>
      <c r="P28" s="26" t="str">
        <f t="shared" si="20"/>
        <v/>
      </c>
      <c r="Q28" s="26" t="str">
        <f t="shared" si="20"/>
        <v/>
      </c>
      <c r="R28" s="26" t="str">
        <f t="shared" si="20"/>
        <v/>
      </c>
      <c r="S28" s="26" t="str">
        <f t="shared" si="20"/>
        <v/>
      </c>
      <c r="T28" s="26" t="str">
        <f t="shared" si="20"/>
        <v/>
      </c>
      <c r="U28" s="26" t="str">
        <f t="shared" si="20"/>
        <v/>
      </c>
      <c r="V28" s="26" t="str">
        <f t="shared" si="20"/>
        <v/>
      </c>
      <c r="W28" s="26" t="str">
        <f t="shared" si="18"/>
        <v/>
      </c>
      <c r="X28" s="26" t="str">
        <f t="shared" si="18"/>
        <v/>
      </c>
      <c r="Y28" s="26" t="str">
        <f t="shared" si="18"/>
        <v/>
      </c>
      <c r="Z28" s="26" t="str">
        <f t="shared" si="18"/>
        <v/>
      </c>
      <c r="AA28" s="26" t="str">
        <f t="shared" si="18"/>
        <v/>
      </c>
      <c r="AB28" s="26" t="str">
        <f t="shared" si="18"/>
        <v/>
      </c>
      <c r="AC28" s="26" t="str">
        <f t="shared" si="18"/>
        <v/>
      </c>
      <c r="AD28" s="26" t="str">
        <f t="shared" si="18"/>
        <v/>
      </c>
      <c r="AE28" s="26" t="str">
        <f t="shared" si="18"/>
        <v/>
      </c>
      <c r="AF28" s="26" t="str">
        <f t="shared" si="18"/>
        <v/>
      </c>
      <c r="AG28" s="26" t="str">
        <f t="shared" si="18"/>
        <v/>
      </c>
      <c r="AH28" s="26" t="str">
        <f t="shared" si="18"/>
        <v/>
      </c>
      <c r="AI28" s="26" t="str">
        <f t="shared" si="18"/>
        <v/>
      </c>
      <c r="AJ28" s="26" t="str">
        <f t="shared" si="18"/>
        <v/>
      </c>
      <c r="AK28" s="26" t="str">
        <f t="shared" si="18"/>
        <v/>
      </c>
      <c r="AL28" s="26" t="str">
        <f t="shared" si="9"/>
        <v/>
      </c>
      <c r="AM28" s="26" t="str">
        <f t="shared" si="21"/>
        <v/>
      </c>
      <c r="AN28" s="26" t="str">
        <f t="shared" si="21"/>
        <v/>
      </c>
      <c r="AO28" s="26" t="str">
        <f t="shared" si="21"/>
        <v/>
      </c>
      <c r="AP28" s="26" t="str">
        <f t="shared" si="21"/>
        <v/>
      </c>
      <c r="AQ28" s="26" t="str">
        <f t="shared" si="21"/>
        <v/>
      </c>
      <c r="AR28" s="26" t="str">
        <f t="shared" si="21"/>
        <v/>
      </c>
      <c r="AS28" s="26" t="str">
        <f t="shared" si="21"/>
        <v/>
      </c>
      <c r="AT28" s="26" t="str">
        <f t="shared" si="21"/>
        <v/>
      </c>
      <c r="AU28" s="26" t="str">
        <f t="shared" si="21"/>
        <v/>
      </c>
      <c r="AV28" s="26" t="str">
        <f t="shared" si="21"/>
        <v/>
      </c>
      <c r="AW28" s="26" t="str">
        <f t="shared" si="21"/>
        <v/>
      </c>
      <c r="AX28" s="26" t="str">
        <f t="shared" si="21"/>
        <v/>
      </c>
      <c r="AY28" s="26" t="str">
        <f t="shared" si="21"/>
        <v/>
      </c>
      <c r="AZ28" s="26" t="str">
        <f t="shared" si="21"/>
        <v/>
      </c>
      <c r="BA28" s="26" t="str">
        <f t="shared" si="21"/>
        <v/>
      </c>
      <c r="BB28" s="26" t="str">
        <f t="shared" si="21"/>
        <v/>
      </c>
      <c r="BC28" s="26" t="str">
        <f t="shared" si="19"/>
        <v/>
      </c>
      <c r="BD28" s="26" t="str">
        <f t="shared" si="19"/>
        <v/>
      </c>
      <c r="BE28" s="26" t="str">
        <f t="shared" si="19"/>
        <v/>
      </c>
      <c r="BF28" s="26" t="str">
        <f t="shared" si="19"/>
        <v/>
      </c>
      <c r="BG28" s="26" t="str">
        <f t="shared" si="19"/>
        <v/>
      </c>
      <c r="BH28" s="26" t="str">
        <f t="shared" si="19"/>
        <v/>
      </c>
      <c r="BI28" s="26" t="str">
        <f t="shared" si="19"/>
        <v/>
      </c>
      <c r="BJ28" s="26" t="str">
        <f t="shared" si="19"/>
        <v/>
      </c>
      <c r="BK28" s="26" t="str">
        <f t="shared" si="19"/>
        <v/>
      </c>
      <c r="BL28" s="26" t="str">
        <f t="shared" si="19"/>
        <v/>
      </c>
      <c r="BM28" s="26" t="str">
        <f t="shared" si="19"/>
        <v/>
      </c>
      <c r="BN28" s="26" t="str">
        <f t="shared" si="19"/>
        <v/>
      </c>
      <c r="BO28" s="26" t="str">
        <f t="shared" si="19"/>
        <v/>
      </c>
      <c r="BP28" s="26" t="str">
        <f t="shared" si="19"/>
        <v/>
      </c>
      <c r="BQ28" s="26" t="str">
        <f t="shared" si="19"/>
        <v/>
      </c>
      <c r="BR28" s="26" t="str">
        <f t="shared" si="7"/>
        <v/>
      </c>
      <c r="BS28" s="26" t="str">
        <f t="shared" si="7"/>
        <v/>
      </c>
      <c r="BT28" s="26" t="str">
        <f t="shared" si="7"/>
        <v/>
      </c>
      <c r="BU28" s="26" t="str">
        <f t="shared" si="7"/>
        <v/>
      </c>
      <c r="BV28" s="26" t="str">
        <f t="shared" si="7"/>
        <v/>
      </c>
      <c r="BW28" s="26" t="str">
        <f t="shared" si="7"/>
        <v/>
      </c>
      <c r="BX28" s="26" t="str">
        <f t="shared" si="7"/>
        <v/>
      </c>
      <c r="BY28" s="26" t="str">
        <f t="shared" si="7"/>
        <v/>
      </c>
      <c r="BZ28" s="26" t="str">
        <f t="shared" si="7"/>
        <v/>
      </c>
      <c r="CA28" s="26" t="str">
        <f t="shared" si="7"/>
        <v/>
      </c>
      <c r="CB28" s="26" t="str">
        <f t="shared" si="7"/>
        <v/>
      </c>
      <c r="CC28" s="26" t="str">
        <f t="shared" si="7"/>
        <v/>
      </c>
      <c r="CD28" s="26" t="str">
        <f t="shared" si="7"/>
        <v/>
      </c>
      <c r="CE28" s="26" t="str">
        <f t="shared" si="7"/>
        <v/>
      </c>
      <c r="CF28" s="26" t="str">
        <f t="shared" si="14"/>
        <v/>
      </c>
      <c r="CG28" s="26" t="str">
        <f t="shared" si="14"/>
        <v/>
      </c>
      <c r="CH28" s="26" t="str">
        <f t="shared" si="14"/>
        <v/>
      </c>
      <c r="CI28" s="26" t="str">
        <f t="shared" si="14"/>
        <v/>
      </c>
      <c r="CJ28" s="26" t="str">
        <f t="shared" si="14"/>
        <v/>
      </c>
      <c r="CK28" s="26" t="str">
        <f t="shared" si="14"/>
        <v/>
      </c>
      <c r="CL28" s="26" t="str">
        <f t="shared" si="15"/>
        <v/>
      </c>
      <c r="CM28" s="26" t="str">
        <f t="shared" si="15"/>
        <v/>
      </c>
      <c r="CN28" s="26" t="str">
        <f t="shared" si="15"/>
        <v/>
      </c>
      <c r="CO28" s="26" t="str">
        <f t="shared" si="15"/>
        <v/>
      </c>
      <c r="CP28" s="26" t="str">
        <f t="shared" si="15"/>
        <v/>
      </c>
      <c r="CQ28" s="26" t="str">
        <f t="shared" si="15"/>
        <v/>
      </c>
      <c r="CR28" s="26" t="str">
        <f t="shared" si="15"/>
        <v/>
      </c>
      <c r="CS28" s="26" t="str">
        <f t="shared" si="15"/>
        <v/>
      </c>
      <c r="CT28" s="26" t="str">
        <f t="shared" si="15"/>
        <v/>
      </c>
      <c r="CU28" s="26" t="str">
        <f t="shared" si="15"/>
        <v/>
      </c>
      <c r="CV28" s="26" t="str">
        <f t="shared" si="15"/>
        <v/>
      </c>
      <c r="CW28" s="26" t="str">
        <f t="shared" si="15"/>
        <v/>
      </c>
      <c r="CX28" s="26" t="str">
        <f t="shared" si="15"/>
        <v/>
      </c>
      <c r="CY28" s="26" t="str">
        <f t="shared" si="15"/>
        <v/>
      </c>
      <c r="CZ28" s="26" t="str">
        <f t="shared" si="15"/>
        <v/>
      </c>
      <c r="DA28" s="26" t="str">
        <f t="shared" si="15"/>
        <v/>
      </c>
      <c r="DB28" s="26" t="str">
        <f t="shared" si="16"/>
        <v/>
      </c>
      <c r="DC28" s="26" t="str">
        <f t="shared" si="16"/>
        <v/>
      </c>
      <c r="DD28" s="64" t="e">
        <f t="shared" si="4"/>
        <v>#DIV/0!</v>
      </c>
      <c r="DE28"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29" spans="2:109" ht="30.75" customHeight="1">
      <c r="B29" s="254"/>
      <c r="C29" s="261"/>
      <c r="D29" s="203" t="s">
        <v>70</v>
      </c>
      <c r="E29" s="174" t="s">
        <v>71</v>
      </c>
      <c r="F29" s="65" t="str">
        <f t="shared" si="5"/>
        <v/>
      </c>
      <c r="G29" s="26" t="str">
        <f t="shared" si="17"/>
        <v/>
      </c>
      <c r="H29" s="26" t="str">
        <f t="shared" si="17"/>
        <v/>
      </c>
      <c r="I29" s="26" t="str">
        <f t="shared" si="17"/>
        <v/>
      </c>
      <c r="J29" s="26" t="str">
        <f t="shared" si="20"/>
        <v/>
      </c>
      <c r="K29" s="26" t="str">
        <f t="shared" si="20"/>
        <v/>
      </c>
      <c r="L29" s="26" t="str">
        <f t="shared" si="20"/>
        <v/>
      </c>
      <c r="M29" s="26" t="str">
        <f t="shared" si="20"/>
        <v/>
      </c>
      <c r="N29" s="26" t="str">
        <f t="shared" si="20"/>
        <v/>
      </c>
      <c r="O29" s="26" t="str">
        <f t="shared" si="20"/>
        <v/>
      </c>
      <c r="P29" s="26" t="str">
        <f t="shared" si="20"/>
        <v/>
      </c>
      <c r="Q29" s="26" t="str">
        <f t="shared" si="20"/>
        <v/>
      </c>
      <c r="R29" s="26" t="str">
        <f t="shared" si="20"/>
        <v/>
      </c>
      <c r="S29" s="26" t="str">
        <f t="shared" si="20"/>
        <v/>
      </c>
      <c r="T29" s="26" t="str">
        <f t="shared" si="20"/>
        <v/>
      </c>
      <c r="U29" s="26" t="str">
        <f t="shared" si="20"/>
        <v/>
      </c>
      <c r="V29" s="26" t="str">
        <f t="shared" si="20"/>
        <v/>
      </c>
      <c r="W29" s="26" t="str">
        <f t="shared" si="18"/>
        <v/>
      </c>
      <c r="X29" s="26" t="str">
        <f t="shared" si="18"/>
        <v/>
      </c>
      <c r="Y29" s="26" t="str">
        <f t="shared" si="18"/>
        <v/>
      </c>
      <c r="Z29" s="26" t="str">
        <f t="shared" si="18"/>
        <v/>
      </c>
      <c r="AA29" s="26" t="str">
        <f t="shared" si="18"/>
        <v/>
      </c>
      <c r="AB29" s="26" t="str">
        <f t="shared" si="18"/>
        <v/>
      </c>
      <c r="AC29" s="26" t="str">
        <f t="shared" si="18"/>
        <v/>
      </c>
      <c r="AD29" s="26" t="str">
        <f t="shared" si="18"/>
        <v/>
      </c>
      <c r="AE29" s="26" t="str">
        <f t="shared" si="18"/>
        <v/>
      </c>
      <c r="AF29" s="26" t="str">
        <f t="shared" si="18"/>
        <v/>
      </c>
      <c r="AG29" s="26" t="str">
        <f t="shared" si="18"/>
        <v/>
      </c>
      <c r="AH29" s="26" t="str">
        <f t="shared" si="18"/>
        <v/>
      </c>
      <c r="AI29" s="26" t="str">
        <f t="shared" si="18"/>
        <v/>
      </c>
      <c r="AJ29" s="26" t="str">
        <f t="shared" si="18"/>
        <v/>
      </c>
      <c r="AK29" s="26" t="str">
        <f t="shared" si="18"/>
        <v/>
      </c>
      <c r="AL29" s="26" t="str">
        <f t="shared" si="9"/>
        <v/>
      </c>
      <c r="AM29" s="26" t="str">
        <f t="shared" si="21"/>
        <v/>
      </c>
      <c r="AN29" s="26" t="str">
        <f t="shared" si="21"/>
        <v/>
      </c>
      <c r="AO29" s="26" t="str">
        <f t="shared" si="21"/>
        <v/>
      </c>
      <c r="AP29" s="26" t="str">
        <f t="shared" si="21"/>
        <v/>
      </c>
      <c r="AQ29" s="26" t="str">
        <f t="shared" si="21"/>
        <v/>
      </c>
      <c r="AR29" s="26" t="str">
        <f t="shared" si="21"/>
        <v/>
      </c>
      <c r="AS29" s="26" t="str">
        <f t="shared" si="21"/>
        <v/>
      </c>
      <c r="AT29" s="26" t="str">
        <f t="shared" si="21"/>
        <v/>
      </c>
      <c r="AU29" s="26" t="str">
        <f t="shared" si="21"/>
        <v/>
      </c>
      <c r="AV29" s="26" t="str">
        <f t="shared" si="21"/>
        <v/>
      </c>
      <c r="AW29" s="26" t="str">
        <f t="shared" si="21"/>
        <v/>
      </c>
      <c r="AX29" s="26" t="str">
        <f t="shared" si="21"/>
        <v/>
      </c>
      <c r="AY29" s="26" t="str">
        <f t="shared" si="21"/>
        <v/>
      </c>
      <c r="AZ29" s="26" t="str">
        <f t="shared" si="21"/>
        <v/>
      </c>
      <c r="BA29" s="26" t="str">
        <f t="shared" si="21"/>
        <v/>
      </c>
      <c r="BB29" s="26" t="str">
        <f t="shared" si="21"/>
        <v/>
      </c>
      <c r="BC29" s="26" t="str">
        <f t="shared" si="19"/>
        <v/>
      </c>
      <c r="BD29" s="26" t="str">
        <f t="shared" si="19"/>
        <v/>
      </c>
      <c r="BE29" s="26" t="str">
        <f t="shared" si="19"/>
        <v/>
      </c>
      <c r="BF29" s="26" t="str">
        <f t="shared" si="19"/>
        <v/>
      </c>
      <c r="BG29" s="26" t="str">
        <f t="shared" si="19"/>
        <v/>
      </c>
      <c r="BH29" s="26" t="str">
        <f t="shared" si="19"/>
        <v/>
      </c>
      <c r="BI29" s="26" t="str">
        <f t="shared" si="19"/>
        <v/>
      </c>
      <c r="BJ29" s="26" t="str">
        <f t="shared" si="19"/>
        <v/>
      </c>
      <c r="BK29" s="26" t="str">
        <f t="shared" si="19"/>
        <v/>
      </c>
      <c r="BL29" s="26" t="str">
        <f t="shared" si="19"/>
        <v/>
      </c>
      <c r="BM29" s="26" t="str">
        <f t="shared" si="19"/>
        <v/>
      </c>
      <c r="BN29" s="26" t="str">
        <f t="shared" si="19"/>
        <v/>
      </c>
      <c r="BO29" s="26" t="str">
        <f t="shared" si="19"/>
        <v/>
      </c>
      <c r="BP29" s="26" t="str">
        <f t="shared" si="19"/>
        <v/>
      </c>
      <c r="BQ29" s="26" t="str">
        <f t="shared" si="19"/>
        <v/>
      </c>
      <c r="BR29" s="26" t="str">
        <f t="shared" si="7"/>
        <v/>
      </c>
      <c r="BS29" s="26" t="str">
        <f t="shared" si="7"/>
        <v/>
      </c>
      <c r="BT29" s="26" t="str">
        <f t="shared" si="7"/>
        <v/>
      </c>
      <c r="BU29" s="26" t="str">
        <f t="shared" si="7"/>
        <v/>
      </c>
      <c r="BV29" s="26" t="str">
        <f t="shared" si="7"/>
        <v/>
      </c>
      <c r="BW29" s="26" t="str">
        <f t="shared" si="7"/>
        <v/>
      </c>
      <c r="BX29" s="26" t="str">
        <f t="shared" si="7"/>
        <v/>
      </c>
      <c r="BY29" s="26" t="str">
        <f t="shared" si="7"/>
        <v/>
      </c>
      <c r="BZ29" s="26" t="str">
        <f t="shared" si="7"/>
        <v/>
      </c>
      <c r="CA29" s="26" t="str">
        <f t="shared" si="7"/>
        <v/>
      </c>
      <c r="CB29" s="26" t="str">
        <f t="shared" si="7"/>
        <v/>
      </c>
      <c r="CC29" s="26" t="str">
        <f t="shared" si="7"/>
        <v/>
      </c>
      <c r="CD29" s="26" t="str">
        <f t="shared" si="7"/>
        <v/>
      </c>
      <c r="CE29" s="26" t="str">
        <f t="shared" si="7"/>
        <v/>
      </c>
      <c r="CF29" s="26" t="str">
        <f t="shared" si="14"/>
        <v/>
      </c>
      <c r="CG29" s="26" t="str">
        <f t="shared" si="14"/>
        <v/>
      </c>
      <c r="CH29" s="26" t="str">
        <f t="shared" si="14"/>
        <v/>
      </c>
      <c r="CI29" s="26" t="str">
        <f t="shared" si="14"/>
        <v/>
      </c>
      <c r="CJ29" s="26" t="str">
        <f t="shared" si="14"/>
        <v/>
      </c>
      <c r="CK29" s="26" t="str">
        <f t="shared" si="14"/>
        <v/>
      </c>
      <c r="CL29" s="26" t="str">
        <f t="shared" si="15"/>
        <v/>
      </c>
      <c r="CM29" s="26" t="str">
        <f t="shared" si="15"/>
        <v/>
      </c>
      <c r="CN29" s="26" t="str">
        <f t="shared" si="15"/>
        <v/>
      </c>
      <c r="CO29" s="26" t="str">
        <f t="shared" si="15"/>
        <v/>
      </c>
      <c r="CP29" s="26" t="str">
        <f t="shared" si="15"/>
        <v/>
      </c>
      <c r="CQ29" s="26" t="str">
        <f t="shared" si="15"/>
        <v/>
      </c>
      <c r="CR29" s="26" t="str">
        <f t="shared" si="15"/>
        <v/>
      </c>
      <c r="CS29" s="26" t="str">
        <f t="shared" si="15"/>
        <v/>
      </c>
      <c r="CT29" s="26" t="str">
        <f t="shared" si="15"/>
        <v/>
      </c>
      <c r="CU29" s="26" t="str">
        <f t="shared" si="15"/>
        <v/>
      </c>
      <c r="CV29" s="26" t="str">
        <f t="shared" si="15"/>
        <v/>
      </c>
      <c r="CW29" s="26" t="str">
        <f t="shared" si="15"/>
        <v/>
      </c>
      <c r="CX29" s="26" t="str">
        <f t="shared" si="15"/>
        <v/>
      </c>
      <c r="CY29" s="26" t="str">
        <f t="shared" si="15"/>
        <v/>
      </c>
      <c r="CZ29" s="26" t="str">
        <f t="shared" si="15"/>
        <v/>
      </c>
      <c r="DA29" s="26" t="str">
        <f t="shared" si="15"/>
        <v/>
      </c>
      <c r="DB29" s="26" t="str">
        <f t="shared" si="16"/>
        <v/>
      </c>
      <c r="DC29" s="26" t="str">
        <f t="shared" si="16"/>
        <v/>
      </c>
      <c r="DD29" s="64" t="e">
        <f t="shared" si="4"/>
        <v>#DIV/0!</v>
      </c>
      <c r="DE29"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30" spans="2:109" ht="30.75" customHeight="1">
      <c r="B30" s="254"/>
      <c r="C30" s="261"/>
      <c r="D30" s="202" t="s">
        <v>138</v>
      </c>
      <c r="E30" s="201" t="s">
        <v>72</v>
      </c>
      <c r="F30" s="65" t="str">
        <f t="shared" si="5"/>
        <v/>
      </c>
      <c r="G30" s="26" t="str">
        <f t="shared" si="17"/>
        <v/>
      </c>
      <c r="H30" s="26" t="str">
        <f t="shared" si="17"/>
        <v/>
      </c>
      <c r="I30" s="26" t="str">
        <f t="shared" si="17"/>
        <v/>
      </c>
      <c r="J30" s="26" t="str">
        <f t="shared" si="20"/>
        <v/>
      </c>
      <c r="K30" s="26" t="str">
        <f t="shared" si="20"/>
        <v/>
      </c>
      <c r="L30" s="26" t="str">
        <f t="shared" si="20"/>
        <v/>
      </c>
      <c r="M30" s="26" t="str">
        <f t="shared" si="20"/>
        <v/>
      </c>
      <c r="N30" s="26" t="str">
        <f t="shared" si="20"/>
        <v/>
      </c>
      <c r="O30" s="26" t="str">
        <f t="shared" si="20"/>
        <v/>
      </c>
      <c r="P30" s="26" t="str">
        <f t="shared" si="20"/>
        <v/>
      </c>
      <c r="Q30" s="26" t="str">
        <f t="shared" si="20"/>
        <v/>
      </c>
      <c r="R30" s="26" t="str">
        <f t="shared" si="20"/>
        <v/>
      </c>
      <c r="S30" s="26" t="str">
        <f t="shared" si="20"/>
        <v/>
      </c>
      <c r="T30" s="26" t="str">
        <f t="shared" si="20"/>
        <v/>
      </c>
      <c r="U30" s="26" t="str">
        <f t="shared" si="20"/>
        <v/>
      </c>
      <c r="V30" s="26" t="str">
        <f t="shared" si="20"/>
        <v/>
      </c>
      <c r="W30" s="26" t="str">
        <f t="shared" si="18"/>
        <v/>
      </c>
      <c r="X30" s="26" t="str">
        <f t="shared" si="18"/>
        <v/>
      </c>
      <c r="Y30" s="26" t="str">
        <f t="shared" si="18"/>
        <v/>
      </c>
      <c r="Z30" s="26" t="str">
        <f t="shared" si="18"/>
        <v/>
      </c>
      <c r="AA30" s="26" t="str">
        <f t="shared" si="18"/>
        <v/>
      </c>
      <c r="AB30" s="26" t="str">
        <f t="shared" si="18"/>
        <v/>
      </c>
      <c r="AC30" s="26" t="str">
        <f t="shared" si="18"/>
        <v/>
      </c>
      <c r="AD30" s="26" t="str">
        <f t="shared" si="18"/>
        <v/>
      </c>
      <c r="AE30" s="26" t="str">
        <f t="shared" si="18"/>
        <v/>
      </c>
      <c r="AF30" s="26" t="str">
        <f t="shared" si="18"/>
        <v/>
      </c>
      <c r="AG30" s="26" t="str">
        <f t="shared" si="18"/>
        <v/>
      </c>
      <c r="AH30" s="26" t="str">
        <f t="shared" si="18"/>
        <v/>
      </c>
      <c r="AI30" s="26" t="str">
        <f t="shared" si="18"/>
        <v/>
      </c>
      <c r="AJ30" s="26" t="str">
        <f t="shared" si="18"/>
        <v/>
      </c>
      <c r="AK30" s="26" t="str">
        <f t="shared" si="18"/>
        <v/>
      </c>
      <c r="AL30" s="26" t="str">
        <f t="shared" si="9"/>
        <v/>
      </c>
      <c r="AM30" s="26" t="str">
        <f t="shared" si="21"/>
        <v/>
      </c>
      <c r="AN30" s="26" t="str">
        <f t="shared" si="21"/>
        <v/>
      </c>
      <c r="AO30" s="26" t="str">
        <f t="shared" si="21"/>
        <v/>
      </c>
      <c r="AP30" s="26" t="str">
        <f t="shared" si="21"/>
        <v/>
      </c>
      <c r="AQ30" s="26" t="str">
        <f t="shared" si="21"/>
        <v/>
      </c>
      <c r="AR30" s="26" t="str">
        <f t="shared" si="21"/>
        <v/>
      </c>
      <c r="AS30" s="26" t="str">
        <f t="shared" si="21"/>
        <v/>
      </c>
      <c r="AT30" s="26" t="str">
        <f t="shared" si="21"/>
        <v/>
      </c>
      <c r="AU30" s="26" t="str">
        <f t="shared" si="21"/>
        <v/>
      </c>
      <c r="AV30" s="26" t="str">
        <f t="shared" si="21"/>
        <v/>
      </c>
      <c r="AW30" s="26" t="str">
        <f t="shared" si="21"/>
        <v/>
      </c>
      <c r="AX30" s="26" t="str">
        <f t="shared" si="21"/>
        <v/>
      </c>
      <c r="AY30" s="26" t="str">
        <f t="shared" si="21"/>
        <v/>
      </c>
      <c r="AZ30" s="26" t="str">
        <f t="shared" si="21"/>
        <v/>
      </c>
      <c r="BA30" s="26" t="str">
        <f t="shared" si="21"/>
        <v/>
      </c>
      <c r="BB30" s="26" t="str">
        <f t="shared" si="21"/>
        <v/>
      </c>
      <c r="BC30" s="26" t="str">
        <f t="shared" si="19"/>
        <v/>
      </c>
      <c r="BD30" s="26" t="str">
        <f t="shared" si="19"/>
        <v/>
      </c>
      <c r="BE30" s="26" t="str">
        <f t="shared" si="19"/>
        <v/>
      </c>
      <c r="BF30" s="26" t="str">
        <f t="shared" si="19"/>
        <v/>
      </c>
      <c r="BG30" s="26" t="str">
        <f t="shared" si="19"/>
        <v/>
      </c>
      <c r="BH30" s="26" t="str">
        <f t="shared" si="19"/>
        <v/>
      </c>
      <c r="BI30" s="26" t="str">
        <f t="shared" si="19"/>
        <v/>
      </c>
      <c r="BJ30" s="26" t="str">
        <f t="shared" si="19"/>
        <v/>
      </c>
      <c r="BK30" s="26" t="str">
        <f t="shared" si="19"/>
        <v/>
      </c>
      <c r="BL30" s="26" t="str">
        <f t="shared" si="19"/>
        <v/>
      </c>
      <c r="BM30" s="26" t="str">
        <f t="shared" si="19"/>
        <v/>
      </c>
      <c r="BN30" s="26" t="str">
        <f t="shared" si="19"/>
        <v/>
      </c>
      <c r="BO30" s="26" t="str">
        <f t="shared" si="19"/>
        <v/>
      </c>
      <c r="BP30" s="26" t="str">
        <f t="shared" si="19"/>
        <v/>
      </c>
      <c r="BQ30" s="26" t="str">
        <f t="shared" si="19"/>
        <v/>
      </c>
      <c r="BR30" s="26" t="str">
        <f t="shared" si="7"/>
        <v/>
      </c>
      <c r="BS30" s="26" t="str">
        <f t="shared" si="7"/>
        <v/>
      </c>
      <c r="BT30" s="26" t="str">
        <f t="shared" si="7"/>
        <v/>
      </c>
      <c r="BU30" s="26" t="str">
        <f t="shared" si="7"/>
        <v/>
      </c>
      <c r="BV30" s="26" t="str">
        <f t="shared" si="7"/>
        <v/>
      </c>
      <c r="BW30" s="26" t="str">
        <f t="shared" si="7"/>
        <v/>
      </c>
      <c r="BX30" s="26" t="str">
        <f t="shared" si="7"/>
        <v/>
      </c>
      <c r="BY30" s="26" t="str">
        <f t="shared" si="7"/>
        <v/>
      </c>
      <c r="BZ30" s="26" t="str">
        <f t="shared" si="7"/>
        <v/>
      </c>
      <c r="CA30" s="26" t="str">
        <f t="shared" si="7"/>
        <v/>
      </c>
      <c r="CB30" s="26" t="str">
        <f t="shared" si="7"/>
        <v/>
      </c>
      <c r="CC30" s="26" t="str">
        <f t="shared" si="7"/>
        <v/>
      </c>
      <c r="CD30" s="26" t="str">
        <f t="shared" si="7"/>
        <v/>
      </c>
      <c r="CE30" s="26" t="str">
        <f t="shared" si="7"/>
        <v/>
      </c>
      <c r="CF30" s="26" t="str">
        <f t="shared" si="14"/>
        <v/>
      </c>
      <c r="CG30" s="26" t="str">
        <f t="shared" si="14"/>
        <v/>
      </c>
      <c r="CH30" s="26" t="str">
        <f t="shared" si="14"/>
        <v/>
      </c>
      <c r="CI30" s="26" t="str">
        <f t="shared" si="14"/>
        <v/>
      </c>
      <c r="CJ30" s="26" t="str">
        <f t="shared" si="14"/>
        <v/>
      </c>
      <c r="CK30" s="26" t="str">
        <f t="shared" si="14"/>
        <v/>
      </c>
      <c r="CL30" s="26" t="str">
        <f t="shared" si="15"/>
        <v/>
      </c>
      <c r="CM30" s="26" t="str">
        <f t="shared" si="15"/>
        <v/>
      </c>
      <c r="CN30" s="26" t="str">
        <f t="shared" si="15"/>
        <v/>
      </c>
      <c r="CO30" s="26" t="str">
        <f t="shared" si="15"/>
        <v/>
      </c>
      <c r="CP30" s="26" t="str">
        <f t="shared" si="15"/>
        <v/>
      </c>
      <c r="CQ30" s="26" t="str">
        <f t="shared" si="15"/>
        <v/>
      </c>
      <c r="CR30" s="26" t="str">
        <f t="shared" si="15"/>
        <v/>
      </c>
      <c r="CS30" s="26" t="str">
        <f t="shared" si="15"/>
        <v/>
      </c>
      <c r="CT30" s="26" t="str">
        <f t="shared" si="15"/>
        <v/>
      </c>
      <c r="CU30" s="26" t="str">
        <f t="shared" si="15"/>
        <v/>
      </c>
      <c r="CV30" s="26" t="str">
        <f t="shared" si="15"/>
        <v/>
      </c>
      <c r="CW30" s="26" t="str">
        <f t="shared" si="15"/>
        <v/>
      </c>
      <c r="CX30" s="26" t="str">
        <f t="shared" si="15"/>
        <v/>
      </c>
      <c r="CY30" s="26" t="str">
        <f t="shared" si="15"/>
        <v/>
      </c>
      <c r="CZ30" s="26" t="str">
        <f t="shared" si="15"/>
        <v/>
      </c>
      <c r="DA30" s="26" t="str">
        <f t="shared" si="15"/>
        <v/>
      </c>
      <c r="DB30" s="26" t="str">
        <f t="shared" si="16"/>
        <v/>
      </c>
      <c r="DC30" s="26" t="str">
        <f t="shared" si="16"/>
        <v/>
      </c>
      <c r="DD30" s="64" t="e">
        <f t="shared" si="4"/>
        <v>#DIV/0!</v>
      </c>
      <c r="DE30"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31" spans="2:109" ht="30.75" customHeight="1">
      <c r="B31" s="254"/>
      <c r="C31" s="262"/>
      <c r="D31" s="177" t="s">
        <v>139</v>
      </c>
      <c r="E31" s="178" t="s">
        <v>140</v>
      </c>
      <c r="F31" s="65" t="str">
        <f t="shared" si="5"/>
        <v/>
      </c>
      <c r="G31" s="26" t="str">
        <f t="shared" si="17"/>
        <v/>
      </c>
      <c r="H31" s="26" t="str">
        <f t="shared" si="17"/>
        <v/>
      </c>
      <c r="I31" s="26" t="str">
        <f t="shared" si="17"/>
        <v/>
      </c>
      <c r="J31" s="26" t="str">
        <f t="shared" si="20"/>
        <v/>
      </c>
      <c r="K31" s="26" t="str">
        <f t="shared" si="20"/>
        <v/>
      </c>
      <c r="L31" s="26" t="str">
        <f t="shared" si="20"/>
        <v/>
      </c>
      <c r="M31" s="26" t="str">
        <f t="shared" si="20"/>
        <v/>
      </c>
      <c r="N31" s="26" t="str">
        <f t="shared" si="20"/>
        <v/>
      </c>
      <c r="O31" s="26" t="str">
        <f t="shared" si="20"/>
        <v/>
      </c>
      <c r="P31" s="26" t="str">
        <f t="shared" si="20"/>
        <v/>
      </c>
      <c r="Q31" s="26" t="str">
        <f t="shared" si="20"/>
        <v/>
      </c>
      <c r="R31" s="26" t="str">
        <f t="shared" si="20"/>
        <v/>
      </c>
      <c r="S31" s="26" t="str">
        <f t="shared" si="20"/>
        <v/>
      </c>
      <c r="T31" s="26" t="str">
        <f t="shared" si="20"/>
        <v/>
      </c>
      <c r="U31" s="26" t="str">
        <f t="shared" si="20"/>
        <v/>
      </c>
      <c r="V31" s="26" t="str">
        <f t="shared" si="20"/>
        <v/>
      </c>
      <c r="W31" s="26" t="str">
        <f t="shared" si="18"/>
        <v/>
      </c>
      <c r="X31" s="26" t="str">
        <f t="shared" si="18"/>
        <v/>
      </c>
      <c r="Y31" s="26" t="str">
        <f t="shared" si="18"/>
        <v/>
      </c>
      <c r="Z31" s="26" t="str">
        <f t="shared" si="18"/>
        <v/>
      </c>
      <c r="AA31" s="26" t="str">
        <f t="shared" si="18"/>
        <v/>
      </c>
      <c r="AB31" s="26" t="str">
        <f t="shared" si="18"/>
        <v/>
      </c>
      <c r="AC31" s="26" t="str">
        <f t="shared" si="18"/>
        <v/>
      </c>
      <c r="AD31" s="26" t="str">
        <f t="shared" si="18"/>
        <v/>
      </c>
      <c r="AE31" s="26" t="str">
        <f t="shared" si="18"/>
        <v/>
      </c>
      <c r="AF31" s="26" t="str">
        <f t="shared" si="18"/>
        <v/>
      </c>
      <c r="AG31" s="26" t="str">
        <f t="shared" si="18"/>
        <v/>
      </c>
      <c r="AH31" s="26" t="str">
        <f t="shared" si="18"/>
        <v/>
      </c>
      <c r="AI31" s="26" t="str">
        <f t="shared" si="18"/>
        <v/>
      </c>
      <c r="AJ31" s="26" t="str">
        <f t="shared" si="18"/>
        <v/>
      </c>
      <c r="AK31" s="26" t="str">
        <f t="shared" si="18"/>
        <v/>
      </c>
      <c r="AL31" s="26" t="str">
        <f t="shared" si="9"/>
        <v/>
      </c>
      <c r="AM31" s="26" t="str">
        <f t="shared" si="21"/>
        <v/>
      </c>
      <c r="AN31" s="26" t="str">
        <f t="shared" si="21"/>
        <v/>
      </c>
      <c r="AO31" s="26" t="str">
        <f t="shared" si="21"/>
        <v/>
      </c>
      <c r="AP31" s="26" t="str">
        <f t="shared" si="21"/>
        <v/>
      </c>
      <c r="AQ31" s="26" t="str">
        <f t="shared" si="21"/>
        <v/>
      </c>
      <c r="AR31" s="26" t="str">
        <f t="shared" si="21"/>
        <v/>
      </c>
      <c r="AS31" s="26" t="str">
        <f t="shared" si="21"/>
        <v/>
      </c>
      <c r="AT31" s="26" t="str">
        <f t="shared" si="21"/>
        <v/>
      </c>
      <c r="AU31" s="26" t="str">
        <f t="shared" si="21"/>
        <v/>
      </c>
      <c r="AV31" s="26" t="str">
        <f t="shared" si="21"/>
        <v/>
      </c>
      <c r="AW31" s="26" t="str">
        <f t="shared" si="21"/>
        <v/>
      </c>
      <c r="AX31" s="26" t="str">
        <f t="shared" si="21"/>
        <v/>
      </c>
      <c r="AY31" s="26" t="str">
        <f t="shared" si="21"/>
        <v/>
      </c>
      <c r="AZ31" s="26" t="str">
        <f t="shared" si="21"/>
        <v/>
      </c>
      <c r="BA31" s="26" t="str">
        <f t="shared" si="21"/>
        <v/>
      </c>
      <c r="BB31" s="26" t="str">
        <f t="shared" si="21"/>
        <v/>
      </c>
      <c r="BC31" s="26" t="str">
        <f t="shared" si="19"/>
        <v/>
      </c>
      <c r="BD31" s="26" t="str">
        <f t="shared" si="19"/>
        <v/>
      </c>
      <c r="BE31" s="26" t="str">
        <f t="shared" si="19"/>
        <v/>
      </c>
      <c r="BF31" s="26" t="str">
        <f t="shared" si="19"/>
        <v/>
      </c>
      <c r="BG31" s="26" t="str">
        <f t="shared" si="19"/>
        <v/>
      </c>
      <c r="BH31" s="26" t="str">
        <f t="shared" si="19"/>
        <v/>
      </c>
      <c r="BI31" s="26" t="str">
        <f t="shared" si="19"/>
        <v/>
      </c>
      <c r="BJ31" s="26" t="str">
        <f t="shared" si="19"/>
        <v/>
      </c>
      <c r="BK31" s="26" t="str">
        <f t="shared" si="19"/>
        <v/>
      </c>
      <c r="BL31" s="26" t="str">
        <f t="shared" si="19"/>
        <v/>
      </c>
      <c r="BM31" s="26" t="str">
        <f t="shared" si="19"/>
        <v/>
      </c>
      <c r="BN31" s="26" t="str">
        <f t="shared" si="19"/>
        <v/>
      </c>
      <c r="BO31" s="26" t="str">
        <f t="shared" si="19"/>
        <v/>
      </c>
      <c r="BP31" s="26" t="str">
        <f t="shared" si="19"/>
        <v/>
      </c>
      <c r="BQ31" s="26" t="str">
        <f t="shared" si="19"/>
        <v/>
      </c>
      <c r="BR31" s="26" t="str">
        <f t="shared" si="7"/>
        <v/>
      </c>
      <c r="BS31" s="26" t="str">
        <f t="shared" si="7"/>
        <v/>
      </c>
      <c r="BT31" s="26" t="str">
        <f t="shared" si="7"/>
        <v/>
      </c>
      <c r="BU31" s="26" t="str">
        <f t="shared" si="7"/>
        <v/>
      </c>
      <c r="BV31" s="26" t="str">
        <f t="shared" si="7"/>
        <v/>
      </c>
      <c r="BW31" s="26" t="str">
        <f t="shared" si="7"/>
        <v/>
      </c>
      <c r="BX31" s="26" t="str">
        <f t="shared" si="7"/>
        <v/>
      </c>
      <c r="BY31" s="26" t="str">
        <f t="shared" si="7"/>
        <v/>
      </c>
      <c r="BZ31" s="26" t="str">
        <f t="shared" si="7"/>
        <v/>
      </c>
      <c r="CA31" s="26" t="str">
        <f t="shared" si="7"/>
        <v/>
      </c>
      <c r="CB31" s="26" t="str">
        <f t="shared" si="7"/>
        <v/>
      </c>
      <c r="CC31" s="26" t="str">
        <f t="shared" si="7"/>
        <v/>
      </c>
      <c r="CD31" s="26" t="str">
        <f t="shared" si="7"/>
        <v/>
      </c>
      <c r="CE31" s="26" t="str">
        <f t="shared" si="7"/>
        <v/>
      </c>
      <c r="CF31" s="26" t="str">
        <f t="shared" si="14"/>
        <v/>
      </c>
      <c r="CG31" s="26" t="str">
        <f t="shared" si="14"/>
        <v/>
      </c>
      <c r="CH31" s="26" t="str">
        <f t="shared" si="14"/>
        <v/>
      </c>
      <c r="CI31" s="26" t="str">
        <f t="shared" si="14"/>
        <v/>
      </c>
      <c r="CJ31" s="26" t="str">
        <f t="shared" si="14"/>
        <v/>
      </c>
      <c r="CK31" s="26" t="str">
        <f t="shared" si="14"/>
        <v/>
      </c>
      <c r="CL31" s="26" t="str">
        <f t="shared" si="15"/>
        <v/>
      </c>
      <c r="CM31" s="26" t="str">
        <f t="shared" si="15"/>
        <v/>
      </c>
      <c r="CN31" s="26" t="str">
        <f t="shared" si="15"/>
        <v/>
      </c>
      <c r="CO31" s="26" t="str">
        <f t="shared" si="15"/>
        <v/>
      </c>
      <c r="CP31" s="26" t="str">
        <f t="shared" si="15"/>
        <v/>
      </c>
      <c r="CQ31" s="26" t="str">
        <f t="shared" si="15"/>
        <v/>
      </c>
      <c r="CR31" s="26" t="str">
        <f t="shared" si="15"/>
        <v/>
      </c>
      <c r="CS31" s="26" t="str">
        <f t="shared" si="15"/>
        <v/>
      </c>
      <c r="CT31" s="26" t="str">
        <f t="shared" si="15"/>
        <v/>
      </c>
      <c r="CU31" s="26" t="str">
        <f t="shared" si="15"/>
        <v/>
      </c>
      <c r="CV31" s="26" t="str">
        <f t="shared" si="15"/>
        <v/>
      </c>
      <c r="CW31" s="26" t="str">
        <f t="shared" si="15"/>
        <v/>
      </c>
      <c r="CX31" s="26" t="str">
        <f t="shared" si="15"/>
        <v/>
      </c>
      <c r="CY31" s="26" t="str">
        <f t="shared" si="15"/>
        <v/>
      </c>
      <c r="CZ31" s="26" t="str">
        <f t="shared" si="15"/>
        <v/>
      </c>
      <c r="DA31" s="26" t="str">
        <f t="shared" si="15"/>
        <v/>
      </c>
      <c r="DB31" s="26" t="str">
        <f t="shared" si="16"/>
        <v/>
      </c>
      <c r="DC31" s="26" t="str">
        <f t="shared" si="16"/>
        <v/>
      </c>
      <c r="DD31" s="64" t="e">
        <f t="shared" si="4"/>
        <v>#DIV/0!</v>
      </c>
      <c r="DE31" s="4" t="e">
        <f>IF(COUNTA(#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0,"",AVERAGE(#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
        <v>#REF!</v>
      </c>
    </row>
    <row r="32" spans="2:109" ht="4.5" customHeight="1"/>
    <row r="33" spans="2:109" ht="30.75" customHeight="1">
      <c r="B33" s="263"/>
      <c r="C33" s="263"/>
      <c r="D33" s="263"/>
      <c r="E33" s="179" t="s">
        <v>112</v>
      </c>
      <c r="F33" s="180"/>
      <c r="G33" s="62" t="str">
        <f t="shared" ref="G33:AL33" si="22">IFERROR(IF(COUNTA(G$8:G$31)=0,"",AVERAGE(G8:G31)),"")</f>
        <v/>
      </c>
      <c r="H33" s="62" t="str">
        <f t="shared" si="22"/>
        <v/>
      </c>
      <c r="I33" s="62" t="str">
        <f t="shared" si="22"/>
        <v/>
      </c>
      <c r="J33" s="62" t="str">
        <f t="shared" si="22"/>
        <v/>
      </c>
      <c r="K33" s="62" t="str">
        <f t="shared" si="22"/>
        <v/>
      </c>
      <c r="L33" s="62" t="str">
        <f t="shared" si="22"/>
        <v/>
      </c>
      <c r="M33" s="62" t="str">
        <f t="shared" si="22"/>
        <v/>
      </c>
      <c r="N33" s="62" t="str">
        <f t="shared" si="22"/>
        <v/>
      </c>
      <c r="O33" s="62" t="str">
        <f t="shared" si="22"/>
        <v/>
      </c>
      <c r="P33" s="62" t="str">
        <f t="shared" si="22"/>
        <v/>
      </c>
      <c r="Q33" s="62" t="str">
        <f t="shared" si="22"/>
        <v/>
      </c>
      <c r="R33" s="62" t="str">
        <f t="shared" si="22"/>
        <v/>
      </c>
      <c r="S33" s="62" t="str">
        <f t="shared" si="22"/>
        <v/>
      </c>
      <c r="T33" s="62" t="str">
        <f t="shared" si="22"/>
        <v/>
      </c>
      <c r="U33" s="62" t="str">
        <f t="shared" si="22"/>
        <v/>
      </c>
      <c r="V33" s="62" t="str">
        <f t="shared" si="22"/>
        <v/>
      </c>
      <c r="W33" s="62" t="str">
        <f t="shared" si="22"/>
        <v/>
      </c>
      <c r="X33" s="62" t="str">
        <f t="shared" si="22"/>
        <v/>
      </c>
      <c r="Y33" s="62" t="str">
        <f t="shared" si="22"/>
        <v/>
      </c>
      <c r="Z33" s="62" t="str">
        <f t="shared" si="22"/>
        <v/>
      </c>
      <c r="AA33" s="62" t="str">
        <f t="shared" si="22"/>
        <v/>
      </c>
      <c r="AB33" s="62" t="str">
        <f t="shared" si="22"/>
        <v/>
      </c>
      <c r="AC33" s="62" t="str">
        <f t="shared" si="22"/>
        <v/>
      </c>
      <c r="AD33" s="62" t="str">
        <f t="shared" si="22"/>
        <v/>
      </c>
      <c r="AE33" s="62" t="str">
        <f t="shared" si="22"/>
        <v/>
      </c>
      <c r="AF33" s="62" t="str">
        <f t="shared" si="22"/>
        <v/>
      </c>
      <c r="AG33" s="62" t="str">
        <f t="shared" si="22"/>
        <v/>
      </c>
      <c r="AH33" s="62" t="str">
        <f t="shared" si="22"/>
        <v/>
      </c>
      <c r="AI33" s="62" t="str">
        <f t="shared" si="22"/>
        <v/>
      </c>
      <c r="AJ33" s="62" t="str">
        <f t="shared" si="22"/>
        <v/>
      </c>
      <c r="AK33" s="62" t="str">
        <f t="shared" si="22"/>
        <v/>
      </c>
      <c r="AL33" s="62" t="str">
        <f t="shared" si="22"/>
        <v/>
      </c>
      <c r="AM33" s="62" t="str">
        <f t="shared" ref="AM33:BR33" si="23">IFERROR(IF(COUNTA(AM$8:AM$31)=0,"",AVERAGE(AM8:AM31)),"")</f>
        <v/>
      </c>
      <c r="AN33" s="62" t="str">
        <f t="shared" si="23"/>
        <v/>
      </c>
      <c r="AO33" s="62" t="str">
        <f t="shared" si="23"/>
        <v/>
      </c>
      <c r="AP33" s="62" t="str">
        <f t="shared" si="23"/>
        <v/>
      </c>
      <c r="AQ33" s="62" t="str">
        <f t="shared" si="23"/>
        <v/>
      </c>
      <c r="AR33" s="62" t="str">
        <f t="shared" si="23"/>
        <v/>
      </c>
      <c r="AS33" s="62" t="str">
        <f t="shared" si="23"/>
        <v/>
      </c>
      <c r="AT33" s="62" t="str">
        <f t="shared" si="23"/>
        <v/>
      </c>
      <c r="AU33" s="62" t="str">
        <f t="shared" si="23"/>
        <v/>
      </c>
      <c r="AV33" s="62" t="str">
        <f t="shared" si="23"/>
        <v/>
      </c>
      <c r="AW33" s="62" t="str">
        <f t="shared" si="23"/>
        <v/>
      </c>
      <c r="AX33" s="62" t="str">
        <f t="shared" si="23"/>
        <v/>
      </c>
      <c r="AY33" s="62" t="str">
        <f t="shared" si="23"/>
        <v/>
      </c>
      <c r="AZ33" s="62" t="str">
        <f t="shared" si="23"/>
        <v/>
      </c>
      <c r="BA33" s="62" t="str">
        <f t="shared" si="23"/>
        <v/>
      </c>
      <c r="BB33" s="62" t="str">
        <f t="shared" si="23"/>
        <v/>
      </c>
      <c r="BC33" s="62" t="str">
        <f t="shared" si="23"/>
        <v/>
      </c>
      <c r="BD33" s="62" t="str">
        <f t="shared" si="23"/>
        <v/>
      </c>
      <c r="BE33" s="62" t="str">
        <f t="shared" si="23"/>
        <v/>
      </c>
      <c r="BF33" s="62" t="str">
        <f t="shared" si="23"/>
        <v/>
      </c>
      <c r="BG33" s="62" t="str">
        <f t="shared" si="23"/>
        <v/>
      </c>
      <c r="BH33" s="62" t="str">
        <f t="shared" si="23"/>
        <v/>
      </c>
      <c r="BI33" s="62" t="str">
        <f t="shared" si="23"/>
        <v/>
      </c>
      <c r="BJ33" s="62" t="str">
        <f t="shared" si="23"/>
        <v/>
      </c>
      <c r="BK33" s="62" t="str">
        <f t="shared" si="23"/>
        <v/>
      </c>
      <c r="BL33" s="62" t="str">
        <f t="shared" si="23"/>
        <v/>
      </c>
      <c r="BM33" s="62" t="str">
        <f t="shared" si="23"/>
        <v/>
      </c>
      <c r="BN33" s="62" t="str">
        <f t="shared" si="23"/>
        <v/>
      </c>
      <c r="BO33" s="62" t="str">
        <f t="shared" si="23"/>
        <v/>
      </c>
      <c r="BP33" s="62" t="str">
        <f t="shared" si="23"/>
        <v/>
      </c>
      <c r="BQ33" s="62" t="str">
        <f t="shared" si="23"/>
        <v/>
      </c>
      <c r="BR33" s="62" t="str">
        <f t="shared" si="23"/>
        <v/>
      </c>
      <c r="BS33" s="62" t="str">
        <f t="shared" ref="BS33:DC33" si="24">IFERROR(IF(COUNTA(BS$8:BS$31)=0,"",AVERAGE(BS8:BS31)),"")</f>
        <v/>
      </c>
      <c r="BT33" s="62" t="str">
        <f t="shared" si="24"/>
        <v/>
      </c>
      <c r="BU33" s="62" t="str">
        <f t="shared" si="24"/>
        <v/>
      </c>
      <c r="BV33" s="62" t="str">
        <f t="shared" si="24"/>
        <v/>
      </c>
      <c r="BW33" s="62" t="str">
        <f t="shared" si="24"/>
        <v/>
      </c>
      <c r="BX33" s="62" t="str">
        <f t="shared" si="24"/>
        <v/>
      </c>
      <c r="BY33" s="62" t="str">
        <f t="shared" si="24"/>
        <v/>
      </c>
      <c r="BZ33" s="62" t="str">
        <f t="shared" si="24"/>
        <v/>
      </c>
      <c r="CA33" s="62" t="str">
        <f t="shared" si="24"/>
        <v/>
      </c>
      <c r="CB33" s="62" t="str">
        <f t="shared" si="24"/>
        <v/>
      </c>
      <c r="CC33" s="62" t="str">
        <f t="shared" si="24"/>
        <v/>
      </c>
      <c r="CD33" s="62" t="str">
        <f t="shared" si="24"/>
        <v/>
      </c>
      <c r="CE33" s="62" t="str">
        <f t="shared" si="24"/>
        <v/>
      </c>
      <c r="CF33" s="62" t="str">
        <f t="shared" si="24"/>
        <v/>
      </c>
      <c r="CG33" s="62" t="str">
        <f t="shared" si="24"/>
        <v/>
      </c>
      <c r="CH33" s="62" t="str">
        <f t="shared" si="24"/>
        <v/>
      </c>
      <c r="CI33" s="62" t="str">
        <f t="shared" si="24"/>
        <v/>
      </c>
      <c r="CJ33" s="62" t="str">
        <f t="shared" si="24"/>
        <v/>
      </c>
      <c r="CK33" s="62" t="str">
        <f t="shared" si="24"/>
        <v/>
      </c>
      <c r="CL33" s="62" t="str">
        <f t="shared" si="24"/>
        <v/>
      </c>
      <c r="CM33" s="62" t="str">
        <f t="shared" si="24"/>
        <v/>
      </c>
      <c r="CN33" s="62" t="str">
        <f t="shared" si="24"/>
        <v/>
      </c>
      <c r="CO33" s="62" t="str">
        <f t="shared" si="24"/>
        <v/>
      </c>
      <c r="CP33" s="62" t="str">
        <f t="shared" si="24"/>
        <v/>
      </c>
      <c r="CQ33" s="62" t="str">
        <f t="shared" si="24"/>
        <v/>
      </c>
      <c r="CR33" s="62" t="str">
        <f t="shared" si="24"/>
        <v/>
      </c>
      <c r="CS33" s="62" t="str">
        <f t="shared" si="24"/>
        <v/>
      </c>
      <c r="CT33" s="62" t="str">
        <f t="shared" si="24"/>
        <v/>
      </c>
      <c r="CU33" s="62" t="str">
        <f t="shared" si="24"/>
        <v/>
      </c>
      <c r="CV33" s="62" t="str">
        <f t="shared" si="24"/>
        <v/>
      </c>
      <c r="CW33" s="62" t="str">
        <f t="shared" si="24"/>
        <v/>
      </c>
      <c r="CX33" s="62" t="str">
        <f t="shared" si="24"/>
        <v/>
      </c>
      <c r="CY33" s="62" t="str">
        <f t="shared" si="24"/>
        <v/>
      </c>
      <c r="CZ33" s="62" t="str">
        <f t="shared" si="24"/>
        <v/>
      </c>
      <c r="DA33" s="62" t="str">
        <f t="shared" si="24"/>
        <v/>
      </c>
      <c r="DB33" s="62" t="str">
        <f t="shared" si="24"/>
        <v/>
      </c>
      <c r="DC33" s="62" t="str">
        <f t="shared" si="24"/>
        <v/>
      </c>
      <c r="DD33" s="63" t="e">
        <f>IF(COUNTA(G8:DC31)=0,"",AVERAGE(DD8:DD31))</f>
        <v>#DIV/0!</v>
      </c>
      <c r="DE33" s="14" t="e">
        <f>IF(COUNTA(G8:DC31)=0,"",AVERAGE(DE8:DE31))</f>
        <v>#REF!</v>
      </c>
    </row>
    <row r="34" spans="2:109" ht="4.5" customHeight="1"/>
    <row r="35" spans="2:109">
      <c r="B35" s="244" t="s">
        <v>113</v>
      </c>
      <c r="C35" s="245"/>
      <c r="D35" s="245"/>
      <c r="E35" s="246"/>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row>
    <row r="36" spans="2:109">
      <c r="B36" s="247"/>
      <c r="C36" s="248"/>
      <c r="D36" s="248"/>
      <c r="E36" s="249"/>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row>
  </sheetData>
  <sheetProtection password="DFF1" sheet="1" objects="1" scenarios="1"/>
  <protectedRanges>
    <protectedRange sqref="G35:DC36 G8:DC31" name="Plage1"/>
  </protectedRanges>
  <mergeCells count="119">
    <mergeCell ref="G2:L2"/>
    <mergeCell ref="B2:E3"/>
    <mergeCell ref="B35:E36"/>
    <mergeCell ref="G35:G36"/>
    <mergeCell ref="H35:H36"/>
    <mergeCell ref="I35:I36"/>
    <mergeCell ref="J35:J36"/>
    <mergeCell ref="K35:K36"/>
    <mergeCell ref="B8:B14"/>
    <mergeCell ref="C8:C10"/>
    <mergeCell ref="D8:D10"/>
    <mergeCell ref="C11:C14"/>
    <mergeCell ref="D11:D14"/>
    <mergeCell ref="B15:B22"/>
    <mergeCell ref="C15:C22"/>
    <mergeCell ref="B23:B31"/>
    <mergeCell ref="D15:D17"/>
    <mergeCell ref="D21:D22"/>
    <mergeCell ref="B4:E5"/>
    <mergeCell ref="D27:D28"/>
    <mergeCell ref="C23:C31"/>
    <mergeCell ref="B33:D33"/>
    <mergeCell ref="D23:D26"/>
    <mergeCell ref="Y35:Y36"/>
    <mergeCell ref="Z35:Z36"/>
    <mergeCell ref="AA35:AA36"/>
    <mergeCell ref="AB35:AB36"/>
    <mergeCell ref="AC35:AC36"/>
    <mergeCell ref="AD35:AD36"/>
    <mergeCell ref="AE35:AE36"/>
    <mergeCell ref="P35:P36"/>
    <mergeCell ref="L35:L36"/>
    <mergeCell ref="R35:R36"/>
    <mergeCell ref="M35:M36"/>
    <mergeCell ref="T35:T36"/>
    <mergeCell ref="N35:N36"/>
    <mergeCell ref="V35:V36"/>
    <mergeCell ref="O35:O36"/>
    <mergeCell ref="X35:X36"/>
    <mergeCell ref="Q35:Q36"/>
    <mergeCell ref="S35:S36"/>
    <mergeCell ref="U35:U36"/>
    <mergeCell ref="W35:W36"/>
    <mergeCell ref="AF35:AF36"/>
    <mergeCell ref="BF35:BF36"/>
    <mergeCell ref="AG35:AG36"/>
    <mergeCell ref="BH35:BH36"/>
    <mergeCell ref="AI35:AI36"/>
    <mergeCell ref="AK35:AK36"/>
    <mergeCell ref="AH35:AH36"/>
    <mergeCell ref="AM35:AM36"/>
    <mergeCell ref="AJ35:AJ36"/>
    <mergeCell ref="AL35:AL36"/>
    <mergeCell ref="AO35:AO36"/>
    <mergeCell ref="AN35:AN36"/>
    <mergeCell ref="AP35:AP36"/>
    <mergeCell ref="AQ35:AQ36"/>
    <mergeCell ref="AR35:AR36"/>
    <mergeCell ref="AS35:AS36"/>
    <mergeCell ref="AT35:AT36"/>
    <mergeCell ref="AU35:AU36"/>
    <mergeCell ref="AZ35:AZ36"/>
    <mergeCell ref="AV35:AV36"/>
    <mergeCell ref="AW35:AW36"/>
    <mergeCell ref="BB35:BB36"/>
    <mergeCell ref="BD35:BD36"/>
    <mergeCell ref="CN35:CN36"/>
    <mergeCell ref="AX35:AX36"/>
    <mergeCell ref="CP35:CP36"/>
    <mergeCell ref="AY35:AY36"/>
    <mergeCell ref="CR35:CR36"/>
    <mergeCell ref="BA35:BA36"/>
    <mergeCell ref="BC35:BC36"/>
    <mergeCell ref="CI35:CI36"/>
    <mergeCell ref="CK35:CK36"/>
    <mergeCell ref="CM35:CM36"/>
    <mergeCell ref="CO35:CO36"/>
    <mergeCell ref="CQ35:CQ36"/>
    <mergeCell ref="BR35:BR36"/>
    <mergeCell ref="CD35:CD36"/>
    <mergeCell ref="CE35:CE36"/>
    <mergeCell ref="CF35:CF36"/>
    <mergeCell ref="CG35:CG36"/>
    <mergeCell ref="CH35:CH36"/>
    <mergeCell ref="CJ35:CJ36"/>
    <mergeCell ref="CL35:CL36"/>
    <mergeCell ref="BP35:BP36"/>
    <mergeCell ref="BQ35:BQ36"/>
    <mergeCell ref="BS35:BS36"/>
    <mergeCell ref="BU35:BU36"/>
    <mergeCell ref="CA35:CA36"/>
    <mergeCell ref="CB35:CB36"/>
    <mergeCell ref="CC35:CC36"/>
    <mergeCell ref="BE35:BE36"/>
    <mergeCell ref="BG35:BG36"/>
    <mergeCell ref="BI35:BI36"/>
    <mergeCell ref="BJ35:BJ36"/>
    <mergeCell ref="BK35:BK36"/>
    <mergeCell ref="BL35:BL36"/>
    <mergeCell ref="BM35:BM36"/>
    <mergeCell ref="BN35:BN36"/>
    <mergeCell ref="BO35:BO36"/>
    <mergeCell ref="BT35:BT36"/>
    <mergeCell ref="BV35:BV36"/>
    <mergeCell ref="BX35:BX36"/>
    <mergeCell ref="BZ35:BZ36"/>
    <mergeCell ref="BY35:BY36"/>
    <mergeCell ref="BW35:BW36"/>
    <mergeCell ref="CS35:CS36"/>
    <mergeCell ref="CT35:CT36"/>
    <mergeCell ref="CU35:CU36"/>
    <mergeCell ref="CV35:CV36"/>
    <mergeCell ref="CW35:CW36"/>
    <mergeCell ref="DC35:DC36"/>
    <mergeCell ref="CX35:CX36"/>
    <mergeCell ref="CY35:CY36"/>
    <mergeCell ref="CZ35:CZ36"/>
    <mergeCell ref="DA35:DA36"/>
    <mergeCell ref="DB35:DB36"/>
  </mergeCells>
  <conditionalFormatting sqref="B35 B15:B31 D29:E31">
    <cfRule type="cellIs" priority="5" stopIfTrue="1" operator="equal">
      <formula>0</formula>
    </cfRule>
  </conditionalFormatting>
  <conditionalFormatting sqref="B6:F7">
    <cfRule type="cellIs" priority="177" stopIfTrue="1" operator="equal">
      <formula>0</formula>
    </cfRule>
  </conditionalFormatting>
  <conditionalFormatting sqref="C15:C26">
    <cfRule type="cellIs" priority="1" stopIfTrue="1" operator="equal">
      <formula>0</formula>
    </cfRule>
  </conditionalFormatting>
  <conditionalFormatting sqref="E33">
    <cfRule type="cellIs" priority="183" stopIfTrue="1" operator="equal">
      <formula>0</formula>
    </cfRule>
  </conditionalFormatting>
  <conditionalFormatting sqref="G6 G7:DC7 DD6:DE7 B8:D11 B12:E14 D15:D17 D18:E22 D23 D27">
    <cfRule type="cellIs" priority="186" stopIfTrue="1" operator="equal">
      <formula>0</formula>
    </cfRule>
  </conditionalFormatting>
  <conditionalFormatting sqref="G33:DC33 G6:DC31">
    <cfRule type="expression" dxfId="16" priority="4">
      <formula>ISEVEN(COLUMN())</formula>
    </cfRule>
    <cfRule type="expression" dxfId="15" priority="184">
      <formula>ISODD(COLUMN())</formula>
    </cfRule>
  </conditionalFormatting>
  <conditionalFormatting sqref="H6:DC6">
    <cfRule type="cellIs" priority="6" stopIfTrue="1" operator="equal">
      <formula>0</formula>
    </cfRule>
  </conditionalFormatting>
  <dataValidations xWindow="784" yWindow="542" count="1">
    <dataValidation type="list" allowBlank="1" showInputMessage="1" showErrorMessage="1" sqref="G8:DC31" xr:uid="{00000000-0002-0000-0100-000000000000}">
      <formula1>"0,1"</formula1>
    </dataValidation>
  </dataValidations>
  <pageMargins left="0.7" right="0.7" top="0.75" bottom="0.75" header="0.3" footer="0.3"/>
  <pageSetup paperSize="9" orientation="portrait" horizontalDpi="4294967292" verticalDpi="4294967292" r:id="rId1"/>
  <ignoredErrors>
    <ignoredError sqref="F13:F22 F23:F31 CY31:DB31 DC26 CY26:DA26 CY27:DC30 CY25:DC25 DB26 DC31 J27 J28:J31 J12:J23 J9:AJ11 K27:AJ27 K12:AJ24 K28:AJ30 K31:AJ31 K26:AJ26 K25:AJ25 CX8:DC11 CX12:DC24 CX27 CX28:CX30 CX26 CX31 CX25 J25:J26 J24 I8:AJ8" unlockedFormula="1"/>
    <ignoredError sqref="AK25:CW25 AK31:CW31 AK26:CW26 AK27:CW30 AK8:CW24" evalError="1" unlockedFormula="1"/>
    <ignoredError sqref="DD26:DE26 DD31:DE31 DD25:DE25 DD27:DE30 DD8:DE24" evalError="1"/>
  </ignoredErrors>
  <extLst>
    <ext xmlns:x14="http://schemas.microsoft.com/office/spreadsheetml/2009/9/main" uri="{CCE6A557-97BC-4b89-ADB6-D9C93CAAB3DF}">
      <x14:dataValidations xmlns:xm="http://schemas.microsoft.com/office/excel/2006/main" xWindow="784" yWindow="542" count="1">
        <x14:dataValidation type="list" allowBlank="1" showInputMessage="1" showErrorMessage="1" xr:uid="{8658F3C9-582E-4A26-AB4C-A4D8831A2AEF}">
          <x14:formula1>
            <xm:f>références!$H$2</xm:f>
          </x14:formula1>
          <xm:sqref>G35:DC36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Y17"/>
  <sheetViews>
    <sheetView zoomScale="70" zoomScaleNormal="70" workbookViewId="0">
      <pane xSplit="5" ySplit="5" topLeftCell="F6" activePane="bottomRight" state="frozen"/>
      <selection pane="topRight" activeCell="F1" sqref="F1"/>
      <selection pane="bottomLeft" activeCell="A6" sqref="A6"/>
      <selection pane="bottomRight" activeCell="E1" sqref="E1:BF1"/>
    </sheetView>
  </sheetViews>
  <sheetFormatPr baseColWidth="10" defaultColWidth="11.42578125" defaultRowHeight="15"/>
  <cols>
    <col min="1" max="1" width="18.140625" customWidth="1"/>
    <col min="2" max="2" width="30.42578125" customWidth="1"/>
    <col min="3" max="3" width="31.28515625" customWidth="1"/>
    <col min="4" max="4" width="34.140625" customWidth="1"/>
    <col min="5" max="205" width="7.42578125" customWidth="1"/>
    <col min="206" max="207" width="7.85546875" customWidth="1"/>
  </cols>
  <sheetData>
    <row r="1" spans="1:207" ht="42.75" customHeight="1">
      <c r="A1" s="274" t="s">
        <v>86</v>
      </c>
      <c r="B1" s="274"/>
      <c r="C1" s="274"/>
      <c r="D1" s="274"/>
      <c r="E1" s="275" t="str">
        <f>'Liste élèves'!A1</f>
        <v>Pour une entrée sécurisée en CP —  bilan intermédiaire des acquis scolaires et identification des besoins des élèves</v>
      </c>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13"/>
    </row>
    <row r="2" spans="1:207" ht="21" customHeight="1">
      <c r="A2" s="274"/>
      <c r="B2" s="274"/>
      <c r="C2" s="274"/>
      <c r="D2" s="274"/>
      <c r="E2" s="275" t="str">
        <f>'Saisie des résultats'!F4</f>
        <v>Ecole :</v>
      </c>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13"/>
    </row>
    <row r="4" spans="1:207" ht="77.25">
      <c r="A4" s="1" t="s">
        <v>2</v>
      </c>
      <c r="B4" s="2" t="s">
        <v>3</v>
      </c>
      <c r="C4" s="2" t="s">
        <v>4</v>
      </c>
      <c r="D4" s="8" t="s">
        <v>5</v>
      </c>
      <c r="E4" s="9" t="s">
        <v>32</v>
      </c>
      <c r="F4" s="265" t="str">
        <f>IF(COUNTA('Liste élèves'!$B7:$C7)=0,"n°"&amp;'Liste élèves'!$A7,"n°"&amp;'Liste élèves'!$A7&amp;" –  "&amp;références!$D2)</f>
        <v>n°</v>
      </c>
      <c r="G4" s="266"/>
      <c r="H4" s="265" t="str">
        <f>IF(COUNTA('Liste élèves'!$B8:$C8)=0,"n°"&amp;'Liste élèves'!$A8,"n°"&amp;'Liste élèves'!$A8&amp;" –  "&amp;références!$D3)</f>
        <v>n°</v>
      </c>
      <c r="I4" s="266"/>
      <c r="J4" s="265" t="str">
        <f>IF(COUNTA('Liste élèves'!$B9:$C9)=0,"n°"&amp;'Liste élèves'!$A9,"n°"&amp;'Liste élèves'!$A9&amp;" –  "&amp;références!$D4)</f>
        <v>n°</v>
      </c>
      <c r="K4" s="266"/>
      <c r="L4" s="265" t="str">
        <f>IF(COUNTA('Liste élèves'!$B10:$C10)=0,"n°"&amp;'Liste élèves'!$A10,"n°"&amp;'Liste élèves'!$A10&amp;" –  "&amp;références!$D5)</f>
        <v>n°</v>
      </c>
      <c r="M4" s="266"/>
      <c r="N4" s="265" t="str">
        <f>IF(COUNTA('Liste élèves'!$B11:$C11)=0,"n°"&amp;'Liste élèves'!$A11,"n°"&amp;'Liste élèves'!$A11&amp;" –  "&amp;références!$D6)</f>
        <v>n°</v>
      </c>
      <c r="O4" s="266"/>
      <c r="P4" s="265" t="str">
        <f>IF(COUNTA('Liste élèves'!$B12:$C12)=0,"n°"&amp;'Liste élèves'!$A12,"n°"&amp;'Liste élèves'!$A12&amp;" –  "&amp;références!$D7)</f>
        <v>n°</v>
      </c>
      <c r="Q4" s="266"/>
      <c r="R4" s="265" t="str">
        <f>IF(COUNTA('Liste élèves'!$B13:$C13)=0,"n°"&amp;'Liste élèves'!$A13,"n°"&amp;'Liste élèves'!$A13&amp;" –  "&amp;références!$D8)</f>
        <v>n°</v>
      </c>
      <c r="S4" s="266"/>
      <c r="T4" s="265" t="str">
        <f>IF(COUNTA('Liste élèves'!$B14:$C14)=0,"n°"&amp;'Liste élèves'!$A14,"n°"&amp;'Liste élèves'!$A14&amp;" –  "&amp;références!$D9)</f>
        <v>n°</v>
      </c>
      <c r="U4" s="266"/>
      <c r="V4" s="265" t="str">
        <f>IF(COUNTA('Liste élèves'!$B15:$C15)=0,"n°"&amp;'Liste élèves'!$A15,"n°"&amp;'Liste élèves'!$A15&amp;" –  "&amp;références!$D10)</f>
        <v>n°</v>
      </c>
      <c r="W4" s="266"/>
      <c r="X4" s="265" t="str">
        <f>IF(COUNTA('Liste élèves'!$B16:$C16)=0,"n°"&amp;'Liste élèves'!$A16,"n°"&amp;'Liste élèves'!$A16&amp;" –  "&amp;références!$D11)</f>
        <v>n°</v>
      </c>
      <c r="Y4" s="266"/>
      <c r="Z4" s="265" t="str">
        <f>IF(COUNTA('Liste élèves'!$B17:$C17)=0,"n°"&amp;'Liste élèves'!$A17,"n°"&amp;'Liste élèves'!$A17&amp;" –  "&amp;références!$D12)</f>
        <v>n°</v>
      </c>
      <c r="AA4" s="266"/>
      <c r="AB4" s="265" t="str">
        <f>IF(COUNTA('Liste élèves'!$B18:$C18)=0,"n°"&amp;'Liste élèves'!$A18,"n°"&amp;'Liste élèves'!$A18&amp;" –  "&amp;références!$D13)</f>
        <v>n°</v>
      </c>
      <c r="AC4" s="266"/>
      <c r="AD4" s="265" t="str">
        <f>IF(COUNTA('Liste élèves'!$B19:$C19)=0,"n°"&amp;'Liste élèves'!$A19,"n°"&amp;'Liste élèves'!$A19&amp;" –  "&amp;références!$D14)</f>
        <v>n°</v>
      </c>
      <c r="AE4" s="266"/>
      <c r="AF4" s="265" t="str">
        <f>IF(COUNTA('Liste élèves'!$B20:$C20)=0,"n°"&amp;'Liste élèves'!$A20,"n°"&amp;'Liste élèves'!$A20&amp;" –  "&amp;références!$D15)</f>
        <v>n°</v>
      </c>
      <c r="AG4" s="266"/>
      <c r="AH4" s="265" t="str">
        <f>IF(COUNTA('Liste élèves'!$B21:$C21)=0,"n°"&amp;'Liste élèves'!$A21,"n°"&amp;'Liste élèves'!$A21&amp;" –  "&amp;références!$D16)</f>
        <v>n°</v>
      </c>
      <c r="AI4" s="266"/>
      <c r="AJ4" s="265" t="str">
        <f>IF(COUNTA('Liste élèves'!$B22:$C22)=0,"n°"&amp;'Liste élèves'!$A22,"n°"&amp;'Liste élèves'!$A22&amp;" –  "&amp;références!$D17)</f>
        <v>n°</v>
      </c>
      <c r="AK4" s="266"/>
      <c r="AL4" s="265" t="str">
        <f>IF(COUNTA('Liste élèves'!$B23:$C23)=0,"n°"&amp;'Liste élèves'!$A23,"n°"&amp;'Liste élèves'!$A23&amp;" –  "&amp;références!$D18)</f>
        <v>n°</v>
      </c>
      <c r="AM4" s="266"/>
      <c r="AN4" s="265" t="str">
        <f>IF(COUNTA('Liste élèves'!$B24:$C24)=0,"n°"&amp;'Liste élèves'!$A24,"n°"&amp;'Liste élèves'!$A24&amp;" –  "&amp;références!$D19)</f>
        <v>n°</v>
      </c>
      <c r="AO4" s="266"/>
      <c r="AP4" s="265" t="str">
        <f>IF(COUNTA('Liste élèves'!$B25:$C25)=0,"n°"&amp;'Liste élèves'!$A25,"n°"&amp;'Liste élèves'!$A25&amp;" –  "&amp;références!$D20)</f>
        <v>n°</v>
      </c>
      <c r="AQ4" s="266"/>
      <c r="AR4" s="265" t="str">
        <f>IF(COUNTA('Liste élèves'!$B26:$C26)=0,"n°"&amp;'Liste élèves'!$A26,"n°"&amp;'Liste élèves'!$A26&amp;" –  "&amp;références!$D21)</f>
        <v>n°</v>
      </c>
      <c r="AS4" s="266"/>
      <c r="AT4" s="265" t="str">
        <f>IF(COUNTA('Liste élèves'!$B27:$C27)=0,"n°"&amp;'Liste élèves'!$A27,"n°"&amp;'Liste élèves'!$A27&amp;" –  "&amp;références!$D22)</f>
        <v>n°</v>
      </c>
      <c r="AU4" s="266"/>
      <c r="AV4" s="265" t="str">
        <f>IF(COUNTA('Liste élèves'!$B28:$C28)=0,"n°"&amp;'Liste élèves'!$A28,"n°"&amp;'Liste élèves'!$A28&amp;" –  "&amp;références!$D23)</f>
        <v>n°</v>
      </c>
      <c r="AW4" s="266"/>
      <c r="AX4" s="265" t="str">
        <f>IF(COUNTA('Liste élèves'!$B29:$C29)=0,"n°"&amp;'Liste élèves'!$A29,"n°"&amp;'Liste élèves'!$A29&amp;" –  "&amp;références!$D24)</f>
        <v>n°</v>
      </c>
      <c r="AY4" s="266"/>
      <c r="AZ4" s="265" t="str">
        <f>IF(COUNTA('Liste élèves'!$B30:$C30)=0,"n°"&amp;'Liste élèves'!$A30,"n°"&amp;'Liste élèves'!$A30&amp;" –  "&amp;références!$D25)</f>
        <v>n°</v>
      </c>
      <c r="BA4" s="266"/>
      <c r="BB4" s="265" t="str">
        <f>IF(COUNTA('Liste élèves'!$B31:$C31)=0,"n°"&amp;'Liste élèves'!$A31,"n°"&amp;'Liste élèves'!$A31&amp;" –  "&amp;références!$D26)</f>
        <v>n°</v>
      </c>
      <c r="BC4" s="266"/>
      <c r="BD4" s="265" t="str">
        <f>IF(COUNTA('Liste élèves'!$B32:$C32)=0,"n°"&amp;'Liste élèves'!$A32,"n°"&amp;'Liste élèves'!$A32&amp;" –  "&amp;références!$D27)</f>
        <v>n°</v>
      </c>
      <c r="BE4" s="266"/>
      <c r="BF4" s="265" t="str">
        <f>IF(COUNTA('Liste élèves'!$B33:$C33)=0,"n°"&amp;'Liste élèves'!$A33,"n°"&amp;'Liste élèves'!$A33&amp;" –  "&amp;références!$D28)</f>
        <v>n°</v>
      </c>
      <c r="BG4" s="266"/>
      <c r="BH4" s="265" t="str">
        <f>IF(COUNTA('Liste élèves'!$B34:$C34)=0,"n°"&amp;'Liste élèves'!$A34,"n°"&amp;'Liste élèves'!$A34&amp;" –  "&amp;références!$D29)</f>
        <v>n°</v>
      </c>
      <c r="BI4" s="266"/>
      <c r="BJ4" s="265" t="str">
        <f>IF(COUNTA('Liste élèves'!$B35:$C35)=0,"n°"&amp;'Liste élèves'!$A35,"n°"&amp;'Liste élèves'!$A35&amp;" –  "&amp;références!$D30)</f>
        <v>n°</v>
      </c>
      <c r="BK4" s="266"/>
      <c r="BL4" s="265" t="str">
        <f>IF(COUNTA('Liste élèves'!$B36:$C36)=0,"n°"&amp;'Liste élèves'!$A36,"n°"&amp;'Liste élèves'!$A36&amp;" –  "&amp;références!$D31)</f>
        <v>n°</v>
      </c>
      <c r="BM4" s="266"/>
      <c r="BN4" s="265" t="str">
        <f>IF(COUNTA('Liste élèves'!$B37:$C37)=0,"n°"&amp;'Liste élèves'!$A37,"n°"&amp;'Liste élèves'!$A37&amp;" –  "&amp;références!$D32)</f>
        <v>n°</v>
      </c>
      <c r="BO4" s="266"/>
      <c r="BP4" s="265" t="str">
        <f>IF(COUNTA('Liste élèves'!$B38:$C38)=0,"n°"&amp;'Liste élèves'!$A38,"n°"&amp;'Liste élèves'!$A38&amp;" –  "&amp;références!$D33)</f>
        <v>n°</v>
      </c>
      <c r="BQ4" s="266"/>
      <c r="BR4" s="265" t="str">
        <f>IF(COUNTA('Liste élèves'!$B39:$C39)=0,"n°"&amp;'Liste élèves'!$A39,"n°"&amp;'Liste élèves'!$A39&amp;" –  "&amp;références!$D34)</f>
        <v>n°</v>
      </c>
      <c r="BS4" s="266"/>
      <c r="BT4" s="265" t="str">
        <f>IF(COUNTA('Liste élèves'!$B40:$C40)=0,"n°"&amp;'Liste élèves'!$A40,"n°"&amp;'Liste élèves'!$A40&amp;" –  "&amp;références!$D35)</f>
        <v>n°</v>
      </c>
      <c r="BU4" s="266"/>
      <c r="BV4" s="265" t="str">
        <f>IF(COUNTA('Liste élèves'!$B41:$C41)=0,"n°"&amp;'Liste élèves'!$A41,"n°"&amp;'Liste élèves'!$A41&amp;" –  "&amp;références!$D36)</f>
        <v>n°</v>
      </c>
      <c r="BW4" s="266"/>
      <c r="BX4" s="265" t="str">
        <f>IF(COUNTA('Liste élèves'!$B42:$C42)=0,"n°"&amp;'Liste élèves'!$A42,"n°"&amp;'Liste élèves'!$A42&amp;" –  "&amp;références!$D37)</f>
        <v>n°</v>
      </c>
      <c r="BY4" s="266"/>
      <c r="BZ4" s="265" t="str">
        <f>IF(COUNTA('Liste élèves'!$B43:$C43)=0,"n°"&amp;'Liste élèves'!$A43,"n°"&amp;'Liste élèves'!$A43&amp;" –  "&amp;références!$D38)</f>
        <v>n°</v>
      </c>
      <c r="CA4" s="266"/>
      <c r="CB4" s="265" t="str">
        <f>IF(COUNTA('Liste élèves'!$B44:$C44)=0,"n°"&amp;'Liste élèves'!$A44,"n°"&amp;'Liste élèves'!$A44&amp;" –  "&amp;références!$D39)</f>
        <v>n°</v>
      </c>
      <c r="CC4" s="266"/>
      <c r="CD4" s="265" t="str">
        <f>IF(COUNTA('Liste élèves'!$B45:$C45)=0,"n°"&amp;'Liste élèves'!$A45,"n°"&amp;'Liste élèves'!$A45&amp;" –  "&amp;références!$D40)</f>
        <v>n°</v>
      </c>
      <c r="CE4" s="266"/>
      <c r="CF4" s="265" t="str">
        <f>IF(COUNTA('Liste élèves'!$B46:$C46)=0,"n°"&amp;'Liste élèves'!$A46,"n°"&amp;'Liste élèves'!$A46&amp;" –  "&amp;références!$D41)</f>
        <v>n°</v>
      </c>
      <c r="CG4" s="266"/>
      <c r="CH4" s="265" t="str">
        <f>IF(COUNTA('Liste élèves'!$B47:$C47)=0,"n°"&amp;'Liste élèves'!$A47,"n°"&amp;'Liste élèves'!$A47&amp;" –  "&amp;références!$D42)</f>
        <v>n°</v>
      </c>
      <c r="CI4" s="266"/>
      <c r="CJ4" s="265" t="str">
        <f>IF(COUNTA('Liste élèves'!$B48:$C48)=0,"n°"&amp;'Liste élèves'!$A48,"n°"&amp;'Liste élèves'!$A48&amp;" –  "&amp;références!$D43)</f>
        <v>n°</v>
      </c>
      <c r="CK4" s="266"/>
      <c r="CL4" s="265" t="str">
        <f>IF(COUNTA('Liste élèves'!$B49:$C49)=0,"n°"&amp;'Liste élèves'!$A49,"n°"&amp;'Liste élèves'!$A49&amp;" –  "&amp;références!$D44)</f>
        <v>n°</v>
      </c>
      <c r="CM4" s="266"/>
      <c r="CN4" s="265" t="str">
        <f>IF(COUNTA('Liste élèves'!$B50:$C50)=0,"n°"&amp;'Liste élèves'!$A50,"n°"&amp;'Liste élèves'!$A50&amp;" –  "&amp;références!$D45)</f>
        <v>n°</v>
      </c>
      <c r="CO4" s="266"/>
      <c r="CP4" s="265" t="str">
        <f>IF(COUNTA('Liste élèves'!$B51:$C51)=0,"n°"&amp;'Liste élèves'!$A51,"n°"&amp;'Liste élèves'!$A51&amp;" –  "&amp;références!$D46)</f>
        <v>n°</v>
      </c>
      <c r="CQ4" s="266"/>
      <c r="CR4" s="265" t="str">
        <f>IF(COUNTA('Liste élèves'!$B52:$C52)=0,"n°"&amp;'Liste élèves'!$A52,"n°"&amp;'Liste élèves'!$A52&amp;" –  "&amp;références!$D47)</f>
        <v>n°</v>
      </c>
      <c r="CS4" s="266"/>
      <c r="CT4" s="265" t="str">
        <f>IF(COUNTA('Liste élèves'!$B53:$C53)=0,"n°"&amp;'Liste élèves'!$A53,"n°"&amp;'Liste élèves'!$A53&amp;" –  "&amp;références!$D48)</f>
        <v>n°</v>
      </c>
      <c r="CU4" s="266"/>
      <c r="CV4" s="265" t="str">
        <f>IF(COUNTA('Liste élèves'!$B54:$C54)=0,"n°"&amp;'Liste élèves'!$A54,"n°"&amp;'Liste élèves'!$A54&amp;" –  "&amp;références!$D49)</f>
        <v>n°</v>
      </c>
      <c r="CW4" s="266"/>
      <c r="CX4" s="265" t="str">
        <f>IF(COUNTA('Liste élèves'!$B55:$C55)=0,"n°"&amp;'Liste élèves'!$A55,"n°"&amp;'Liste élèves'!$A55&amp;" –  "&amp;références!$D50)</f>
        <v>n°</v>
      </c>
      <c r="CY4" s="266"/>
      <c r="CZ4" s="265" t="str">
        <f>IF(COUNTA('Liste élèves'!$B56:$C56)=0,"n°"&amp;'Liste élèves'!$A56,"n°"&amp;'Liste élèves'!$A56&amp;" –  "&amp;références!$D51)</f>
        <v>n°</v>
      </c>
      <c r="DA4" s="266"/>
      <c r="DB4" s="265" t="str">
        <f>IF(COUNTA('Liste élèves'!$B57:$C57)=0,"n°"&amp;'Liste élèves'!$A57,"n°"&amp;'Liste élèves'!$A57&amp;" –  "&amp;références!$D52)</f>
        <v>n°</v>
      </c>
      <c r="DC4" s="266"/>
      <c r="DD4" s="265" t="str">
        <f>IF(COUNTA('Liste élèves'!$B58:$C58)=0,"n°"&amp;'Liste élèves'!$A58,"n°"&amp;'Liste élèves'!$A58&amp;" –  "&amp;références!$D53)</f>
        <v>n°</v>
      </c>
      <c r="DE4" s="266"/>
      <c r="DF4" s="265" t="str">
        <f>IF(COUNTA('Liste élèves'!$B59:$C59)=0,"n°"&amp;'Liste élèves'!$A59,"n°"&amp;'Liste élèves'!$A59&amp;" –  "&amp;références!$D54)</f>
        <v>n°</v>
      </c>
      <c r="DG4" s="266"/>
      <c r="DH4" s="265" t="str">
        <f>IF(COUNTA('Liste élèves'!$B60:$C60)=0,"n°"&amp;'Liste élèves'!$A60,"n°"&amp;'Liste élèves'!$A60&amp;" –  "&amp;références!$D55)</f>
        <v>n°</v>
      </c>
      <c r="DI4" s="266"/>
      <c r="DJ4" s="265" t="e">
        <f>IF(COUNTA('Liste élèves'!#REF!)=0,"n°"&amp;'Liste élèves'!#REF!,"n°"&amp;'Liste élèves'!#REF!&amp;" –  "&amp;références!$D56)</f>
        <v>#REF!</v>
      </c>
      <c r="DK4" s="266"/>
      <c r="DL4" s="265" t="e">
        <f>IF(COUNTA('Liste élèves'!#REF!)=0,"n°"&amp;'Liste élèves'!#REF!,"n°"&amp;'Liste élèves'!#REF!&amp;" –  "&amp;références!$D57)</f>
        <v>#REF!</v>
      </c>
      <c r="DM4" s="266"/>
      <c r="DN4" s="265" t="e">
        <f>IF(COUNTA('Liste élèves'!#REF!)=0,"n°"&amp;'Liste élèves'!#REF!,"n°"&amp;'Liste élèves'!#REF!&amp;" –  "&amp;références!$D58)</f>
        <v>#REF!</v>
      </c>
      <c r="DO4" s="266"/>
      <c r="DP4" s="265" t="e">
        <f>IF(COUNTA('Liste élèves'!#REF!)=0,"n°"&amp;'Liste élèves'!#REF!,"n°"&amp;'Liste élèves'!#REF!&amp;" –  "&amp;références!$D59)</f>
        <v>#REF!</v>
      </c>
      <c r="DQ4" s="266"/>
      <c r="DR4" s="265" t="e">
        <f>IF(COUNTA('Liste élèves'!#REF!)=0,"n°"&amp;'Liste élèves'!#REF!,"n°"&amp;'Liste élèves'!#REF!&amp;" –  "&amp;références!$D60)</f>
        <v>#REF!</v>
      </c>
      <c r="DS4" s="266"/>
      <c r="DT4" s="265" t="e">
        <f>IF(COUNTA('Liste élèves'!#REF!)=0,"n°"&amp;'Liste élèves'!#REF!,"n°"&amp;'Liste élèves'!#REF!&amp;" –  "&amp;références!$D61)</f>
        <v>#REF!</v>
      </c>
      <c r="DU4" s="266"/>
      <c r="DV4" s="265" t="e">
        <f>IF(COUNTA('Liste élèves'!#REF!)=0,"n°"&amp;'Liste élèves'!#REF!,"n°"&amp;'Liste élèves'!#REF!&amp;" –  "&amp;références!$D62)</f>
        <v>#REF!</v>
      </c>
      <c r="DW4" s="266"/>
      <c r="DX4" s="265" t="e">
        <f>IF(COUNTA('Liste élèves'!#REF!)=0,"n°"&amp;'Liste élèves'!#REF!,"n°"&amp;'Liste élèves'!#REF!&amp;" –  "&amp;références!$D63)</f>
        <v>#REF!</v>
      </c>
      <c r="DY4" s="266"/>
      <c r="DZ4" s="265" t="e">
        <f>IF(COUNTA('Liste élèves'!#REF!)=0,"n°"&amp;'Liste élèves'!#REF!,"n°"&amp;'Liste élèves'!#REF!&amp;" –  "&amp;références!$D64)</f>
        <v>#REF!</v>
      </c>
      <c r="EA4" s="266"/>
      <c r="EB4" s="265" t="e">
        <f>IF(COUNTA('Liste élèves'!#REF!)=0,"n°"&amp;'Liste élèves'!#REF!,"n°"&amp;'Liste élèves'!#REF!&amp;" –  "&amp;références!$D65)</f>
        <v>#REF!</v>
      </c>
      <c r="EC4" s="266"/>
      <c r="ED4" s="265" t="e">
        <f>IF(COUNTA('Liste élèves'!#REF!)=0,"n°"&amp;'Liste élèves'!#REF!,"n°"&amp;'Liste élèves'!#REF!&amp;" –  "&amp;références!$D66)</f>
        <v>#REF!</v>
      </c>
      <c r="EE4" s="266"/>
      <c r="EF4" s="265" t="e">
        <f>IF(COUNTA('Liste élèves'!#REF!)=0,"n°"&amp;'Liste élèves'!#REF!,"n°"&amp;'Liste élèves'!#REF!&amp;" –  "&amp;références!$D67)</f>
        <v>#REF!</v>
      </c>
      <c r="EG4" s="266"/>
      <c r="EH4" s="265" t="e">
        <f>IF(COUNTA('Liste élèves'!#REF!)=0,"n°"&amp;'Liste élèves'!#REF!,"n°"&amp;'Liste élèves'!#REF!&amp;" –  "&amp;références!$D68)</f>
        <v>#REF!</v>
      </c>
      <c r="EI4" s="266"/>
      <c r="EJ4" s="265" t="e">
        <f>IF(COUNTA('Liste élèves'!#REF!)=0,"n°"&amp;'Liste élèves'!#REF!,"n°"&amp;'Liste élèves'!#REF!&amp;" –  "&amp;références!$D69)</f>
        <v>#REF!</v>
      </c>
      <c r="EK4" s="266"/>
      <c r="EL4" s="265" t="e">
        <f>IF(COUNTA('Liste élèves'!#REF!)=0,"n°"&amp;'Liste élèves'!#REF!,"n°"&amp;'Liste élèves'!#REF!&amp;" –  "&amp;références!$D70)</f>
        <v>#REF!</v>
      </c>
      <c r="EM4" s="266"/>
      <c r="EN4" s="265" t="e">
        <f>IF(COUNTA('Liste élèves'!#REF!)=0,"n°"&amp;'Liste élèves'!#REF!,"n°"&amp;'Liste élèves'!#REF!&amp;" –  "&amp;références!$D71)</f>
        <v>#REF!</v>
      </c>
      <c r="EO4" s="266"/>
      <c r="EP4" s="265" t="e">
        <f>IF(COUNTA('Liste élèves'!#REF!)=0,"n°"&amp;'Liste élèves'!#REF!,"n°"&amp;'Liste élèves'!#REF!&amp;" –  "&amp;références!$D72)</f>
        <v>#REF!</v>
      </c>
      <c r="EQ4" s="266"/>
      <c r="ER4" s="265" t="e">
        <f>IF(COUNTA('Liste élèves'!#REF!)=0,"n°"&amp;'Liste élèves'!#REF!,"n°"&amp;'Liste élèves'!#REF!&amp;" –  "&amp;références!$D73)</f>
        <v>#REF!</v>
      </c>
      <c r="ES4" s="266"/>
      <c r="ET4" s="265" t="e">
        <f>IF(COUNTA('Liste élèves'!#REF!)=0,"n°"&amp;'Liste élèves'!#REF!,"n°"&amp;'Liste élèves'!#REF!&amp;" –  "&amp;références!$D74)</f>
        <v>#REF!</v>
      </c>
      <c r="EU4" s="266"/>
      <c r="EV4" s="265" t="e">
        <f>IF(COUNTA('Liste élèves'!#REF!)=0,"n°"&amp;'Liste élèves'!#REF!,"n°"&amp;'Liste élèves'!#REF!&amp;" –  "&amp;références!$D75)</f>
        <v>#REF!</v>
      </c>
      <c r="EW4" s="266"/>
      <c r="EX4" s="265" t="e">
        <f>IF(COUNTA('Liste élèves'!#REF!)=0,"n°"&amp;'Liste élèves'!#REF!,"n°"&amp;'Liste élèves'!#REF!&amp;" –  "&amp;références!$D76)</f>
        <v>#REF!</v>
      </c>
      <c r="EY4" s="266"/>
      <c r="EZ4" s="265" t="e">
        <f>IF(COUNTA('Liste élèves'!#REF!)=0,"n°"&amp;'Liste élèves'!#REF!,"n°"&amp;'Liste élèves'!#REF!&amp;" –  "&amp;références!$D77)</f>
        <v>#REF!</v>
      </c>
      <c r="FA4" s="266"/>
      <c r="FB4" s="265" t="e">
        <f>IF(COUNTA('Liste élèves'!#REF!)=0,"n°"&amp;'Liste élèves'!#REF!,"n°"&amp;'Liste élèves'!#REF!&amp;" –  "&amp;références!$D78)</f>
        <v>#REF!</v>
      </c>
      <c r="FC4" s="266"/>
      <c r="FD4" s="265" t="e">
        <f>IF(COUNTA('Liste élèves'!#REF!)=0,"n°"&amp;'Liste élèves'!#REF!,"n°"&amp;'Liste élèves'!#REF!&amp;" –  "&amp;références!$D79)</f>
        <v>#REF!</v>
      </c>
      <c r="FE4" s="266"/>
      <c r="FF4" s="265" t="e">
        <f>IF(COUNTA('Liste élèves'!#REF!)=0,"n°"&amp;'Liste élèves'!#REF!,"n°"&amp;'Liste élèves'!#REF!&amp;" –  "&amp;références!$D80)</f>
        <v>#REF!</v>
      </c>
      <c r="FG4" s="266"/>
      <c r="FH4" s="265" t="e">
        <f>IF(COUNTA('Liste élèves'!#REF!)=0,"n°"&amp;'Liste élèves'!#REF!,"n°"&amp;'Liste élèves'!#REF!&amp;" –  "&amp;références!$D81)</f>
        <v>#REF!</v>
      </c>
      <c r="FI4" s="266"/>
      <c r="FJ4" s="265" t="e">
        <f>IF(COUNTA('Liste élèves'!#REF!)=0,"n°"&amp;'Liste élèves'!#REF!,"n°"&amp;'Liste élèves'!#REF!&amp;" –  "&amp;références!$D82)</f>
        <v>#REF!</v>
      </c>
      <c r="FK4" s="266"/>
      <c r="FL4" s="265" t="e">
        <f>IF(COUNTA('Liste élèves'!#REF!)=0,"n°"&amp;'Liste élèves'!#REF!,"n°"&amp;'Liste élèves'!#REF!&amp;" –  "&amp;références!$D83)</f>
        <v>#REF!</v>
      </c>
      <c r="FM4" s="266"/>
      <c r="FN4" s="265" t="e">
        <f>IF(COUNTA('Liste élèves'!#REF!)=0,"n°"&amp;'Liste élèves'!#REF!,"n°"&amp;'Liste élèves'!#REF!&amp;" –  "&amp;références!$D84)</f>
        <v>#REF!</v>
      </c>
      <c r="FO4" s="266"/>
      <c r="FP4" s="265" t="e">
        <f>IF(COUNTA('Liste élèves'!#REF!)=0,"n°"&amp;'Liste élèves'!#REF!,"n°"&amp;'Liste élèves'!#REF!&amp;" –  "&amp;références!$D85)</f>
        <v>#REF!</v>
      </c>
      <c r="FQ4" s="266"/>
      <c r="FR4" s="265" t="e">
        <f>IF(COUNTA('Liste élèves'!#REF!)=0,"n°"&amp;'Liste élèves'!#REF!,"n°"&amp;'Liste élèves'!#REF!&amp;" –  "&amp;références!$D86)</f>
        <v>#REF!</v>
      </c>
      <c r="FS4" s="266"/>
      <c r="FT4" s="265" t="e">
        <f>IF(COUNTA('Liste élèves'!#REF!)=0,"n°"&amp;'Liste élèves'!#REF!,"n°"&amp;'Liste élèves'!#REF!&amp;" –  "&amp;références!$D87)</f>
        <v>#REF!</v>
      </c>
      <c r="FU4" s="266"/>
      <c r="FV4" s="265" t="e">
        <f>IF(COUNTA('Liste élèves'!#REF!)=0,"n°"&amp;'Liste élèves'!#REF!,"n°"&amp;'Liste élèves'!#REF!&amp;" –  "&amp;références!$D88)</f>
        <v>#REF!</v>
      </c>
      <c r="FW4" s="266"/>
      <c r="FX4" s="265" t="e">
        <f>IF(COUNTA('Liste élèves'!#REF!)=0,"n°"&amp;'Liste élèves'!#REF!,"n°"&amp;'Liste élèves'!#REF!&amp;" –  "&amp;références!$D89)</f>
        <v>#REF!</v>
      </c>
      <c r="FY4" s="266"/>
      <c r="FZ4" s="265" t="e">
        <f>IF(COUNTA('Liste élèves'!#REF!)=0,"n°"&amp;'Liste élèves'!#REF!,"n°"&amp;'Liste élèves'!#REF!&amp;" –  "&amp;références!$D90)</f>
        <v>#REF!</v>
      </c>
      <c r="GA4" s="266"/>
      <c r="GB4" s="265" t="e">
        <f>IF(COUNTA('Liste élèves'!#REF!)=0,"n°"&amp;'Liste élèves'!#REF!,"n°"&amp;'Liste élèves'!#REF!&amp;" –  "&amp;références!$D91)</f>
        <v>#REF!</v>
      </c>
      <c r="GC4" s="266"/>
      <c r="GD4" s="265" t="e">
        <f>IF(COUNTA('Liste élèves'!#REF!)=0,"n°"&amp;'Liste élèves'!#REF!,"n°"&amp;'Liste élèves'!#REF!&amp;" –  "&amp;références!$D92)</f>
        <v>#REF!</v>
      </c>
      <c r="GE4" s="266"/>
      <c r="GF4" s="265" t="e">
        <f>IF(COUNTA('Liste élèves'!#REF!)=0,"n°"&amp;'Liste élèves'!#REF!,"n°"&amp;'Liste élèves'!#REF!&amp;" –  "&amp;références!$D93)</f>
        <v>#REF!</v>
      </c>
      <c r="GG4" s="266"/>
      <c r="GH4" s="265" t="e">
        <f>IF(COUNTA('Liste élèves'!#REF!)=0,"n°"&amp;'Liste élèves'!#REF!,"n°"&amp;'Liste élèves'!#REF!&amp;" –  "&amp;références!$D94)</f>
        <v>#REF!</v>
      </c>
      <c r="GI4" s="266"/>
      <c r="GJ4" s="265" t="e">
        <f>IF(COUNTA('Liste élèves'!#REF!)=0,"n°"&amp;'Liste élèves'!#REF!,"n°"&amp;'Liste élèves'!#REF!&amp;" –  "&amp;références!$D95)</f>
        <v>#REF!</v>
      </c>
      <c r="GK4" s="266"/>
      <c r="GL4" s="265" t="e">
        <f>IF(COUNTA('Liste élèves'!#REF!)=0,"n°"&amp;'Liste élèves'!#REF!,"n°"&amp;'Liste élèves'!#REF!&amp;" –  "&amp;références!$D96)</f>
        <v>#REF!</v>
      </c>
      <c r="GM4" s="266"/>
      <c r="GN4" s="265" t="e">
        <f>IF(COUNTA('Liste élèves'!#REF!)=0,"n°"&amp;'Liste élèves'!#REF!,"n°"&amp;'Liste élèves'!#REF!&amp;" –  "&amp;références!$D97)</f>
        <v>#REF!</v>
      </c>
      <c r="GO4" s="266"/>
      <c r="GP4" s="265" t="e">
        <f>IF(COUNTA('Liste élèves'!#REF!)=0,"n°"&amp;'Liste élèves'!#REF!,"n°"&amp;'Liste élèves'!#REF!&amp;" –  "&amp;références!$D98)</f>
        <v>#REF!</v>
      </c>
      <c r="GQ4" s="266"/>
      <c r="GR4" s="265" t="e">
        <f>IF(COUNTA('Liste élèves'!#REF!)=0,"n°"&amp;'Liste élèves'!#REF!,"n°"&amp;'Liste élèves'!#REF!&amp;" –  "&amp;références!$D99)</f>
        <v>#REF!</v>
      </c>
      <c r="GS4" s="266"/>
      <c r="GT4" s="265" t="e">
        <f>IF(COUNTA('Liste élèves'!#REF!)=0,"n°"&amp;'Liste élèves'!#REF!,"n°"&amp;'Liste élèves'!#REF!&amp;" –  "&amp;références!$D100)</f>
        <v>#REF!</v>
      </c>
      <c r="GU4" s="266"/>
      <c r="GV4" s="265" t="e">
        <f>IF(COUNTA('Liste élèves'!#REF!)=0,"n°"&amp;'Liste élèves'!#REF!,"n°"&amp;'Liste élèves'!#REF!&amp;" –  "&amp;références!$D101)</f>
        <v>#REF!</v>
      </c>
      <c r="GW4" s="266"/>
      <c r="GX4" s="3" t="s">
        <v>66</v>
      </c>
      <c r="GY4" s="3" t="s">
        <v>67</v>
      </c>
    </row>
    <row r="5" spans="1:207" s="34" customFormat="1" ht="12">
      <c r="A5" s="29"/>
      <c r="B5" s="30"/>
      <c r="C5" s="30"/>
      <c r="D5" s="31"/>
      <c r="E5" s="32"/>
      <c r="F5" s="28" t="str">
        <f>'Saisie des résultats'!G7</f>
        <v/>
      </c>
      <c r="G5" s="28" t="e">
        <f>'Saisie des résultats'!#REF!</f>
        <v>#REF!</v>
      </c>
      <c r="H5" s="28" t="str">
        <f>$F$5</f>
        <v/>
      </c>
      <c r="I5" s="28" t="e">
        <f>$G$5</f>
        <v>#REF!</v>
      </c>
      <c r="J5" s="28" t="str">
        <f>$F$5</f>
        <v/>
      </c>
      <c r="K5" s="28" t="e">
        <f>$G$5</f>
        <v>#REF!</v>
      </c>
      <c r="L5" s="28" t="str">
        <f t="shared" ref="L5" si="0">$F$5</f>
        <v/>
      </c>
      <c r="M5" s="28" t="e">
        <f t="shared" ref="M5" si="1">$G$5</f>
        <v>#REF!</v>
      </c>
      <c r="N5" s="28" t="str">
        <f t="shared" ref="N5" si="2">$F$5</f>
        <v/>
      </c>
      <c r="O5" s="28" t="e">
        <f t="shared" ref="O5" si="3">$G$5</f>
        <v>#REF!</v>
      </c>
      <c r="P5" s="28" t="str">
        <f t="shared" ref="P5" si="4">$F$5</f>
        <v/>
      </c>
      <c r="Q5" s="28" t="e">
        <f t="shared" ref="Q5" si="5">$G$5</f>
        <v>#REF!</v>
      </c>
      <c r="R5" s="28" t="str">
        <f t="shared" ref="R5" si="6">$F$5</f>
        <v/>
      </c>
      <c r="S5" s="28" t="e">
        <f t="shared" ref="S5" si="7">$G$5</f>
        <v>#REF!</v>
      </c>
      <c r="T5" s="28" t="str">
        <f t="shared" ref="T5" si="8">$F$5</f>
        <v/>
      </c>
      <c r="U5" s="28" t="e">
        <f t="shared" ref="U5" si="9">$G$5</f>
        <v>#REF!</v>
      </c>
      <c r="V5" s="28" t="str">
        <f t="shared" ref="V5" si="10">$F$5</f>
        <v/>
      </c>
      <c r="W5" s="28" t="e">
        <f t="shared" ref="W5" si="11">$G$5</f>
        <v>#REF!</v>
      </c>
      <c r="X5" s="28" t="str">
        <f t="shared" ref="X5" si="12">$F$5</f>
        <v/>
      </c>
      <c r="Y5" s="28" t="e">
        <f t="shared" ref="Y5" si="13">$G$5</f>
        <v>#REF!</v>
      </c>
      <c r="Z5" s="28" t="str">
        <f t="shared" ref="Z5" si="14">$F$5</f>
        <v/>
      </c>
      <c r="AA5" s="28" t="e">
        <f t="shared" ref="AA5" si="15">$G$5</f>
        <v>#REF!</v>
      </c>
      <c r="AB5" s="28" t="str">
        <f t="shared" ref="AB5" si="16">$F$5</f>
        <v/>
      </c>
      <c r="AC5" s="28" t="e">
        <f t="shared" ref="AC5" si="17">$G$5</f>
        <v>#REF!</v>
      </c>
      <c r="AD5" s="28" t="str">
        <f t="shared" ref="AD5" si="18">$F$5</f>
        <v/>
      </c>
      <c r="AE5" s="28" t="e">
        <f t="shared" ref="AE5" si="19">$G$5</f>
        <v>#REF!</v>
      </c>
      <c r="AF5" s="28" t="str">
        <f t="shared" ref="AF5" si="20">$F$5</f>
        <v/>
      </c>
      <c r="AG5" s="28" t="e">
        <f t="shared" ref="AG5" si="21">$G$5</f>
        <v>#REF!</v>
      </c>
      <c r="AH5" s="28" t="str">
        <f t="shared" ref="AH5" si="22">$F$5</f>
        <v/>
      </c>
      <c r="AI5" s="28" t="e">
        <f t="shared" ref="AI5" si="23">$G$5</f>
        <v>#REF!</v>
      </c>
      <c r="AJ5" s="28" t="str">
        <f t="shared" ref="AJ5" si="24">$F$5</f>
        <v/>
      </c>
      <c r="AK5" s="28" t="e">
        <f t="shared" ref="AK5" si="25">$G$5</f>
        <v>#REF!</v>
      </c>
      <c r="AL5" s="28" t="str">
        <f t="shared" ref="AL5" si="26">$F$5</f>
        <v/>
      </c>
      <c r="AM5" s="28" t="e">
        <f t="shared" ref="AM5" si="27">$G$5</f>
        <v>#REF!</v>
      </c>
      <c r="AN5" s="28" t="str">
        <f t="shared" ref="AN5" si="28">$F$5</f>
        <v/>
      </c>
      <c r="AO5" s="28" t="e">
        <f t="shared" ref="AO5" si="29">$G$5</f>
        <v>#REF!</v>
      </c>
      <c r="AP5" s="28" t="str">
        <f t="shared" ref="AP5" si="30">$F$5</f>
        <v/>
      </c>
      <c r="AQ5" s="28" t="e">
        <f t="shared" ref="AQ5" si="31">$G$5</f>
        <v>#REF!</v>
      </c>
      <c r="AR5" s="28" t="str">
        <f t="shared" ref="AR5" si="32">$F$5</f>
        <v/>
      </c>
      <c r="AS5" s="28" t="e">
        <f t="shared" ref="AS5" si="33">$G$5</f>
        <v>#REF!</v>
      </c>
      <c r="AT5" s="28" t="str">
        <f t="shared" ref="AT5" si="34">$F$5</f>
        <v/>
      </c>
      <c r="AU5" s="28" t="e">
        <f t="shared" ref="AU5" si="35">$G$5</f>
        <v>#REF!</v>
      </c>
      <c r="AV5" s="28" t="str">
        <f t="shared" ref="AV5" si="36">$F$5</f>
        <v/>
      </c>
      <c r="AW5" s="28" t="e">
        <f t="shared" ref="AW5" si="37">$G$5</f>
        <v>#REF!</v>
      </c>
      <c r="AX5" s="28" t="str">
        <f t="shared" ref="AX5" si="38">$F$5</f>
        <v/>
      </c>
      <c r="AY5" s="28" t="e">
        <f t="shared" ref="AY5" si="39">$G$5</f>
        <v>#REF!</v>
      </c>
      <c r="AZ5" s="28" t="str">
        <f t="shared" ref="AZ5" si="40">$F$5</f>
        <v/>
      </c>
      <c r="BA5" s="28" t="e">
        <f t="shared" ref="BA5" si="41">$G$5</f>
        <v>#REF!</v>
      </c>
      <c r="BB5" s="28" t="str">
        <f t="shared" ref="BB5" si="42">$F$5</f>
        <v/>
      </c>
      <c r="BC5" s="28" t="e">
        <f t="shared" ref="BC5" si="43">$G$5</f>
        <v>#REF!</v>
      </c>
      <c r="BD5" s="28" t="str">
        <f t="shared" ref="BD5" si="44">$F$5</f>
        <v/>
      </c>
      <c r="BE5" s="28" t="e">
        <f t="shared" ref="BE5" si="45">$G$5</f>
        <v>#REF!</v>
      </c>
      <c r="BF5" s="28" t="str">
        <f t="shared" ref="BF5" si="46">$F$5</f>
        <v/>
      </c>
      <c r="BG5" s="28" t="e">
        <f t="shared" ref="BG5" si="47">$G$5</f>
        <v>#REF!</v>
      </c>
      <c r="BH5" s="28" t="str">
        <f t="shared" ref="BH5" si="48">$F$5</f>
        <v/>
      </c>
      <c r="BI5" s="28" t="e">
        <f t="shared" ref="BI5" si="49">$G$5</f>
        <v>#REF!</v>
      </c>
      <c r="BJ5" s="28" t="str">
        <f t="shared" ref="BJ5" si="50">$F$5</f>
        <v/>
      </c>
      <c r="BK5" s="28" t="e">
        <f t="shared" ref="BK5" si="51">$G$5</f>
        <v>#REF!</v>
      </c>
      <c r="BL5" s="28" t="str">
        <f t="shared" ref="BL5" si="52">$F$5</f>
        <v/>
      </c>
      <c r="BM5" s="28" t="e">
        <f t="shared" ref="BM5" si="53">$G$5</f>
        <v>#REF!</v>
      </c>
      <c r="BN5" s="28" t="str">
        <f t="shared" ref="BN5" si="54">$F$5</f>
        <v/>
      </c>
      <c r="BO5" s="28" t="e">
        <f t="shared" ref="BO5" si="55">$G$5</f>
        <v>#REF!</v>
      </c>
      <c r="BP5" s="28" t="str">
        <f t="shared" ref="BP5" si="56">$F$5</f>
        <v/>
      </c>
      <c r="BQ5" s="28" t="e">
        <f t="shared" ref="BQ5" si="57">$G$5</f>
        <v>#REF!</v>
      </c>
      <c r="BR5" s="28" t="str">
        <f t="shared" ref="BR5:GT5" si="58">$F$5</f>
        <v/>
      </c>
      <c r="BS5" s="28" t="e">
        <f t="shared" ref="BS5:GU5" si="59">$G$5</f>
        <v>#REF!</v>
      </c>
      <c r="BT5" s="28" t="str">
        <f t="shared" si="58"/>
        <v/>
      </c>
      <c r="BU5" s="28" t="e">
        <f t="shared" si="59"/>
        <v>#REF!</v>
      </c>
      <c r="BV5" s="28" t="str">
        <f t="shared" si="58"/>
        <v/>
      </c>
      <c r="BW5" s="28" t="e">
        <f t="shared" si="59"/>
        <v>#REF!</v>
      </c>
      <c r="BX5" s="28" t="str">
        <f t="shared" si="58"/>
        <v/>
      </c>
      <c r="BY5" s="28" t="e">
        <f t="shared" si="59"/>
        <v>#REF!</v>
      </c>
      <c r="BZ5" s="28" t="str">
        <f t="shared" si="58"/>
        <v/>
      </c>
      <c r="CA5" s="28" t="e">
        <f t="shared" si="59"/>
        <v>#REF!</v>
      </c>
      <c r="CB5" s="28" t="str">
        <f t="shared" si="58"/>
        <v/>
      </c>
      <c r="CC5" s="28" t="e">
        <f t="shared" si="59"/>
        <v>#REF!</v>
      </c>
      <c r="CD5" s="28" t="str">
        <f t="shared" si="58"/>
        <v/>
      </c>
      <c r="CE5" s="28" t="e">
        <f t="shared" si="59"/>
        <v>#REF!</v>
      </c>
      <c r="CF5" s="28" t="str">
        <f t="shared" si="58"/>
        <v/>
      </c>
      <c r="CG5" s="28" t="e">
        <f t="shared" si="59"/>
        <v>#REF!</v>
      </c>
      <c r="CH5" s="28" t="str">
        <f t="shared" si="58"/>
        <v/>
      </c>
      <c r="CI5" s="28" t="e">
        <f t="shared" si="59"/>
        <v>#REF!</v>
      </c>
      <c r="CJ5" s="28" t="str">
        <f t="shared" si="58"/>
        <v/>
      </c>
      <c r="CK5" s="28" t="e">
        <f t="shared" si="59"/>
        <v>#REF!</v>
      </c>
      <c r="CL5" s="28" t="str">
        <f t="shared" si="58"/>
        <v/>
      </c>
      <c r="CM5" s="28" t="e">
        <f t="shared" si="59"/>
        <v>#REF!</v>
      </c>
      <c r="CN5" s="28" t="str">
        <f t="shared" si="58"/>
        <v/>
      </c>
      <c r="CO5" s="28" t="e">
        <f t="shared" si="59"/>
        <v>#REF!</v>
      </c>
      <c r="CP5" s="28" t="str">
        <f t="shared" si="58"/>
        <v/>
      </c>
      <c r="CQ5" s="28" t="e">
        <f t="shared" si="59"/>
        <v>#REF!</v>
      </c>
      <c r="CR5" s="28" t="str">
        <f t="shared" si="58"/>
        <v/>
      </c>
      <c r="CS5" s="28" t="e">
        <f t="shared" si="59"/>
        <v>#REF!</v>
      </c>
      <c r="CT5" s="28" t="str">
        <f t="shared" si="58"/>
        <v/>
      </c>
      <c r="CU5" s="28" t="e">
        <f t="shared" si="59"/>
        <v>#REF!</v>
      </c>
      <c r="CV5" s="28" t="str">
        <f t="shared" si="58"/>
        <v/>
      </c>
      <c r="CW5" s="28" t="e">
        <f t="shared" si="59"/>
        <v>#REF!</v>
      </c>
      <c r="CX5" s="28" t="str">
        <f t="shared" si="58"/>
        <v/>
      </c>
      <c r="CY5" s="28" t="e">
        <f t="shared" si="59"/>
        <v>#REF!</v>
      </c>
      <c r="CZ5" s="28" t="str">
        <f t="shared" si="58"/>
        <v/>
      </c>
      <c r="DA5" s="28" t="e">
        <f t="shared" si="59"/>
        <v>#REF!</v>
      </c>
      <c r="DB5" s="28" t="str">
        <f t="shared" si="58"/>
        <v/>
      </c>
      <c r="DC5" s="28" t="e">
        <f t="shared" si="59"/>
        <v>#REF!</v>
      </c>
      <c r="DD5" s="28" t="str">
        <f t="shared" si="58"/>
        <v/>
      </c>
      <c r="DE5" s="28" t="e">
        <f t="shared" si="59"/>
        <v>#REF!</v>
      </c>
      <c r="DF5" s="28" t="str">
        <f t="shared" si="58"/>
        <v/>
      </c>
      <c r="DG5" s="28" t="e">
        <f t="shared" si="59"/>
        <v>#REF!</v>
      </c>
      <c r="DH5" s="28" t="str">
        <f t="shared" si="58"/>
        <v/>
      </c>
      <c r="DI5" s="28" t="e">
        <f t="shared" si="59"/>
        <v>#REF!</v>
      </c>
      <c r="DJ5" s="28" t="str">
        <f t="shared" si="58"/>
        <v/>
      </c>
      <c r="DK5" s="28" t="e">
        <f t="shared" si="59"/>
        <v>#REF!</v>
      </c>
      <c r="DL5" s="28" t="str">
        <f t="shared" si="58"/>
        <v/>
      </c>
      <c r="DM5" s="28" t="e">
        <f t="shared" si="59"/>
        <v>#REF!</v>
      </c>
      <c r="DN5" s="28" t="str">
        <f t="shared" si="58"/>
        <v/>
      </c>
      <c r="DO5" s="28" t="e">
        <f t="shared" si="59"/>
        <v>#REF!</v>
      </c>
      <c r="DP5" s="28" t="str">
        <f t="shared" si="58"/>
        <v/>
      </c>
      <c r="DQ5" s="28" t="e">
        <f t="shared" si="59"/>
        <v>#REF!</v>
      </c>
      <c r="DR5" s="28" t="str">
        <f t="shared" si="58"/>
        <v/>
      </c>
      <c r="DS5" s="28" t="e">
        <f t="shared" si="59"/>
        <v>#REF!</v>
      </c>
      <c r="DT5" s="28" t="str">
        <f t="shared" si="58"/>
        <v/>
      </c>
      <c r="DU5" s="28" t="e">
        <f t="shared" si="59"/>
        <v>#REF!</v>
      </c>
      <c r="DV5" s="28" t="str">
        <f t="shared" si="58"/>
        <v/>
      </c>
      <c r="DW5" s="28" t="e">
        <f t="shared" si="59"/>
        <v>#REF!</v>
      </c>
      <c r="DX5" s="28" t="str">
        <f t="shared" si="58"/>
        <v/>
      </c>
      <c r="DY5" s="28" t="e">
        <f t="shared" si="59"/>
        <v>#REF!</v>
      </c>
      <c r="DZ5" s="28" t="str">
        <f t="shared" si="58"/>
        <v/>
      </c>
      <c r="EA5" s="28" t="e">
        <f t="shared" si="59"/>
        <v>#REF!</v>
      </c>
      <c r="EB5" s="28" t="str">
        <f t="shared" si="58"/>
        <v/>
      </c>
      <c r="EC5" s="28" t="e">
        <f t="shared" si="59"/>
        <v>#REF!</v>
      </c>
      <c r="ED5" s="28" t="str">
        <f t="shared" si="58"/>
        <v/>
      </c>
      <c r="EE5" s="28" t="e">
        <f t="shared" si="59"/>
        <v>#REF!</v>
      </c>
      <c r="EF5" s="28" t="str">
        <f t="shared" si="58"/>
        <v/>
      </c>
      <c r="EG5" s="28" t="e">
        <f t="shared" si="59"/>
        <v>#REF!</v>
      </c>
      <c r="EH5" s="28" t="str">
        <f t="shared" si="58"/>
        <v/>
      </c>
      <c r="EI5" s="28" t="e">
        <f t="shared" si="59"/>
        <v>#REF!</v>
      </c>
      <c r="EJ5" s="28" t="str">
        <f t="shared" si="58"/>
        <v/>
      </c>
      <c r="EK5" s="28" t="e">
        <f t="shared" si="59"/>
        <v>#REF!</v>
      </c>
      <c r="EL5" s="28" t="str">
        <f t="shared" si="58"/>
        <v/>
      </c>
      <c r="EM5" s="28" t="e">
        <f t="shared" si="59"/>
        <v>#REF!</v>
      </c>
      <c r="EN5" s="28" t="str">
        <f t="shared" si="58"/>
        <v/>
      </c>
      <c r="EO5" s="28" t="e">
        <f t="shared" si="59"/>
        <v>#REF!</v>
      </c>
      <c r="EP5" s="28" t="str">
        <f t="shared" si="58"/>
        <v/>
      </c>
      <c r="EQ5" s="28" t="e">
        <f t="shared" si="59"/>
        <v>#REF!</v>
      </c>
      <c r="ER5" s="28" t="str">
        <f t="shared" si="58"/>
        <v/>
      </c>
      <c r="ES5" s="28" t="e">
        <f t="shared" si="59"/>
        <v>#REF!</v>
      </c>
      <c r="ET5" s="28" t="str">
        <f t="shared" si="58"/>
        <v/>
      </c>
      <c r="EU5" s="28" t="e">
        <f t="shared" si="59"/>
        <v>#REF!</v>
      </c>
      <c r="EV5" s="28" t="str">
        <f t="shared" si="58"/>
        <v/>
      </c>
      <c r="EW5" s="28" t="e">
        <f t="shared" si="59"/>
        <v>#REF!</v>
      </c>
      <c r="EX5" s="28" t="str">
        <f t="shared" si="58"/>
        <v/>
      </c>
      <c r="EY5" s="28" t="e">
        <f t="shared" si="59"/>
        <v>#REF!</v>
      </c>
      <c r="EZ5" s="28" t="str">
        <f t="shared" si="58"/>
        <v/>
      </c>
      <c r="FA5" s="28" t="e">
        <f t="shared" si="59"/>
        <v>#REF!</v>
      </c>
      <c r="FB5" s="28" t="str">
        <f t="shared" si="58"/>
        <v/>
      </c>
      <c r="FC5" s="28" t="e">
        <f t="shared" si="59"/>
        <v>#REF!</v>
      </c>
      <c r="FD5" s="28" t="str">
        <f t="shared" si="58"/>
        <v/>
      </c>
      <c r="FE5" s="28" t="e">
        <f t="shared" si="59"/>
        <v>#REF!</v>
      </c>
      <c r="FF5" s="28" t="str">
        <f t="shared" si="58"/>
        <v/>
      </c>
      <c r="FG5" s="28" t="e">
        <f t="shared" si="59"/>
        <v>#REF!</v>
      </c>
      <c r="FH5" s="28" t="str">
        <f t="shared" si="58"/>
        <v/>
      </c>
      <c r="FI5" s="28" t="e">
        <f t="shared" si="59"/>
        <v>#REF!</v>
      </c>
      <c r="FJ5" s="28" t="str">
        <f t="shared" si="58"/>
        <v/>
      </c>
      <c r="FK5" s="28" t="e">
        <f t="shared" si="59"/>
        <v>#REF!</v>
      </c>
      <c r="FL5" s="28" t="str">
        <f t="shared" si="58"/>
        <v/>
      </c>
      <c r="FM5" s="28" t="e">
        <f t="shared" si="59"/>
        <v>#REF!</v>
      </c>
      <c r="FN5" s="28" t="str">
        <f t="shared" si="58"/>
        <v/>
      </c>
      <c r="FO5" s="28" t="e">
        <f t="shared" si="59"/>
        <v>#REF!</v>
      </c>
      <c r="FP5" s="28" t="str">
        <f t="shared" si="58"/>
        <v/>
      </c>
      <c r="FQ5" s="28" t="e">
        <f t="shared" si="59"/>
        <v>#REF!</v>
      </c>
      <c r="FR5" s="28" t="str">
        <f t="shared" si="58"/>
        <v/>
      </c>
      <c r="FS5" s="28" t="e">
        <f t="shared" si="59"/>
        <v>#REF!</v>
      </c>
      <c r="FT5" s="28" t="str">
        <f t="shared" si="58"/>
        <v/>
      </c>
      <c r="FU5" s="28" t="e">
        <f t="shared" si="59"/>
        <v>#REF!</v>
      </c>
      <c r="FV5" s="28" t="str">
        <f t="shared" si="58"/>
        <v/>
      </c>
      <c r="FW5" s="28" t="e">
        <f t="shared" si="59"/>
        <v>#REF!</v>
      </c>
      <c r="FX5" s="28" t="str">
        <f t="shared" si="58"/>
        <v/>
      </c>
      <c r="FY5" s="28" t="e">
        <f t="shared" si="59"/>
        <v>#REF!</v>
      </c>
      <c r="FZ5" s="28" t="str">
        <f t="shared" si="58"/>
        <v/>
      </c>
      <c r="GA5" s="28" t="e">
        <f t="shared" si="59"/>
        <v>#REF!</v>
      </c>
      <c r="GB5" s="28" t="str">
        <f t="shared" si="58"/>
        <v/>
      </c>
      <c r="GC5" s="28" t="e">
        <f t="shared" si="59"/>
        <v>#REF!</v>
      </c>
      <c r="GD5" s="28" t="str">
        <f t="shared" si="58"/>
        <v/>
      </c>
      <c r="GE5" s="28" t="e">
        <f t="shared" si="59"/>
        <v>#REF!</v>
      </c>
      <c r="GF5" s="28" t="str">
        <f t="shared" si="58"/>
        <v/>
      </c>
      <c r="GG5" s="28" t="e">
        <f t="shared" si="59"/>
        <v>#REF!</v>
      </c>
      <c r="GH5" s="28" t="str">
        <f t="shared" si="58"/>
        <v/>
      </c>
      <c r="GI5" s="28" t="e">
        <f t="shared" si="59"/>
        <v>#REF!</v>
      </c>
      <c r="GJ5" s="28" t="str">
        <f t="shared" si="58"/>
        <v/>
      </c>
      <c r="GK5" s="28" t="e">
        <f t="shared" si="59"/>
        <v>#REF!</v>
      </c>
      <c r="GL5" s="28" t="str">
        <f t="shared" si="58"/>
        <v/>
      </c>
      <c r="GM5" s="28" t="e">
        <f t="shared" si="59"/>
        <v>#REF!</v>
      </c>
      <c r="GN5" s="28" t="str">
        <f t="shared" si="58"/>
        <v/>
      </c>
      <c r="GO5" s="28" t="e">
        <f t="shared" si="59"/>
        <v>#REF!</v>
      </c>
      <c r="GP5" s="28" t="str">
        <f t="shared" si="58"/>
        <v/>
      </c>
      <c r="GQ5" s="28" t="e">
        <f t="shared" si="59"/>
        <v>#REF!</v>
      </c>
      <c r="GR5" s="28" t="str">
        <f t="shared" si="58"/>
        <v/>
      </c>
      <c r="GS5" s="28" t="e">
        <f t="shared" si="59"/>
        <v>#REF!</v>
      </c>
      <c r="GT5" s="28" t="str">
        <f t="shared" si="58"/>
        <v/>
      </c>
      <c r="GU5" s="28" t="e">
        <f t="shared" si="59"/>
        <v>#REF!</v>
      </c>
      <c r="GV5" s="28" t="str">
        <f t="shared" ref="GV5" si="60">$F$5</f>
        <v/>
      </c>
      <c r="GW5" s="28" t="e">
        <f t="shared" ref="GW5" si="61">$G$5</f>
        <v>#REF!</v>
      </c>
      <c r="GX5" s="33"/>
      <c r="GY5" s="33"/>
    </row>
    <row r="6" spans="1:207" ht="31.5">
      <c r="A6" s="277" t="s">
        <v>33</v>
      </c>
      <c r="B6" s="5" t="s">
        <v>34</v>
      </c>
      <c r="C6" s="5" t="s">
        <v>35</v>
      </c>
      <c r="D6" s="10" t="s">
        <v>36</v>
      </c>
      <c r="E6" s="27"/>
      <c r="F6" s="24"/>
      <c r="G6" s="25" t="str">
        <f>IF(F6="","",IF(F6=0,1,0))</f>
        <v/>
      </c>
      <c r="H6" s="24"/>
      <c r="I6" s="25" t="str">
        <f>IF(H6="","",IF(H6=0,1,0))</f>
        <v/>
      </c>
      <c r="J6" s="24"/>
      <c r="K6" s="25" t="str">
        <f>IF(J6="","",IF(J6=0,1,0))</f>
        <v/>
      </c>
      <c r="L6" s="24"/>
      <c r="M6" s="25" t="str">
        <f>IF(L6="","",IF(L6=0,1,0))</f>
        <v/>
      </c>
      <c r="N6" s="24"/>
      <c r="O6" s="25" t="str">
        <f t="shared" ref="O6:O15" si="62">IF(N6="","",IF(N6=0,1,0))</f>
        <v/>
      </c>
      <c r="P6" s="24"/>
      <c r="Q6" s="25" t="str">
        <f t="shared" ref="Q6:Q15" si="63">IF(P6="","",IF(P6=0,1,0))</f>
        <v/>
      </c>
      <c r="R6" s="24"/>
      <c r="S6" s="25" t="str">
        <f t="shared" ref="S6:S15" si="64">IF(R6="","",IF(R6=0,1,0))</f>
        <v/>
      </c>
      <c r="T6" s="24"/>
      <c r="U6" s="25" t="str">
        <f t="shared" ref="U6:U15" si="65">IF(T6="","",IF(T6=0,1,0))</f>
        <v/>
      </c>
      <c r="V6" s="24"/>
      <c r="W6" s="25" t="str">
        <f t="shared" ref="W6:W15" si="66">IF(V6="","",IF(V6=0,1,0))</f>
        <v/>
      </c>
      <c r="X6" s="24"/>
      <c r="Y6" s="25" t="str">
        <f t="shared" ref="Y6:Y15" si="67">IF(X6="","",IF(X6=0,1,0))</f>
        <v/>
      </c>
      <c r="Z6" s="24"/>
      <c r="AA6" s="25" t="str">
        <f t="shared" ref="AA6:AA15" si="68">IF(Z6="","",IF(Z6=0,1,0))</f>
        <v/>
      </c>
      <c r="AB6" s="24"/>
      <c r="AC6" s="25" t="str">
        <f t="shared" ref="AC6:AC15" si="69">IF(AB6="","",IF(AB6=0,1,0))</f>
        <v/>
      </c>
      <c r="AD6" s="24"/>
      <c r="AE6" s="25" t="str">
        <f t="shared" ref="AE6:AE15" si="70">IF(AD6="","",IF(AD6=0,1,0))</f>
        <v/>
      </c>
      <c r="AF6" s="24"/>
      <c r="AG6" s="25" t="str">
        <f t="shared" ref="AG6:AG15" si="71">IF(AF6="","",IF(AF6=0,1,0))</f>
        <v/>
      </c>
      <c r="AH6" s="24"/>
      <c r="AI6" s="25" t="str">
        <f t="shared" ref="AI6:AI15" si="72">IF(AH6="","",IF(AH6=0,1,0))</f>
        <v/>
      </c>
      <c r="AJ6" s="24"/>
      <c r="AK6" s="25" t="str">
        <f t="shared" ref="AK6:AK15" si="73">IF(AJ6="","",IF(AJ6=0,1,0))</f>
        <v/>
      </c>
      <c r="AL6" s="24"/>
      <c r="AM6" s="25" t="str">
        <f t="shared" ref="AM6:AM15" si="74">IF(AL6="","",IF(AL6=0,1,0))</f>
        <v/>
      </c>
      <c r="AN6" s="24"/>
      <c r="AO6" s="25" t="str">
        <f t="shared" ref="AO6:AO15" si="75">IF(AN6="","",IF(AN6=0,1,0))</f>
        <v/>
      </c>
      <c r="AP6" s="24"/>
      <c r="AQ6" s="25" t="str">
        <f t="shared" ref="AQ6:AQ15" si="76">IF(AP6="","",IF(AP6=0,1,0))</f>
        <v/>
      </c>
      <c r="AR6" s="24"/>
      <c r="AS6" s="25" t="str">
        <f t="shared" ref="AS6:AS15" si="77">IF(AR6="","",IF(AR6=0,1,0))</f>
        <v/>
      </c>
      <c r="AT6" s="24"/>
      <c r="AU6" s="25" t="str">
        <f t="shared" ref="AU6:AU15" si="78">IF(AT6="","",IF(AT6=0,1,0))</f>
        <v/>
      </c>
      <c r="AV6" s="24"/>
      <c r="AW6" s="25" t="str">
        <f t="shared" ref="AW6:AW15" si="79">IF(AV6="","",IF(AV6=0,1,0))</f>
        <v/>
      </c>
      <c r="AX6" s="24"/>
      <c r="AY6" s="25" t="str">
        <f t="shared" ref="AY6:AY15" si="80">IF(AX6="","",IF(AX6=0,1,0))</f>
        <v/>
      </c>
      <c r="AZ6" s="24"/>
      <c r="BA6" s="25" t="str">
        <f t="shared" ref="BA6:BA15" si="81">IF(AZ6="","",IF(AZ6=0,1,0))</f>
        <v/>
      </c>
      <c r="BB6" s="24"/>
      <c r="BC6" s="25" t="str">
        <f t="shared" ref="BC6:BC15" si="82">IF(BB6="","",IF(BB6=0,1,0))</f>
        <v/>
      </c>
      <c r="BD6" s="24"/>
      <c r="BE6" s="25" t="str">
        <f t="shared" ref="BE6:BE15" si="83">IF(BD6="","",IF(BD6=0,1,0))</f>
        <v/>
      </c>
      <c r="BF6" s="24"/>
      <c r="BG6" s="25" t="str">
        <f t="shared" ref="BG6:BG15" si="84">IF(BF6="","",IF(BF6=0,1,0))</f>
        <v/>
      </c>
      <c r="BH6" s="24"/>
      <c r="BI6" s="25" t="str">
        <f t="shared" ref="BI6:BI15" si="85">IF(BH6="","",IF(BH6=0,1,0))</f>
        <v/>
      </c>
      <c r="BJ6" s="24"/>
      <c r="BK6" s="25" t="str">
        <f t="shared" ref="BK6:BK15" si="86">IF(BJ6="","",IF(BJ6=0,1,0))</f>
        <v/>
      </c>
      <c r="BL6" s="24"/>
      <c r="BM6" s="25" t="str">
        <f t="shared" ref="BM6:BM15" si="87">IF(BL6="","",IF(BL6=0,1,0))</f>
        <v/>
      </c>
      <c r="BN6" s="24"/>
      <c r="BO6" s="25" t="str">
        <f t="shared" ref="BO6:BO15" si="88">IF(BN6="","",IF(BN6=0,1,0))</f>
        <v/>
      </c>
      <c r="BP6" s="24"/>
      <c r="BQ6" s="25" t="str">
        <f t="shared" ref="BQ6:BQ15" si="89">IF(BP6="","",IF(BP6=0,1,0))</f>
        <v/>
      </c>
      <c r="BR6" s="24"/>
      <c r="BS6" s="25" t="str">
        <f t="shared" ref="BS6:BS15" si="90">IF(BR6="","",IF(BR6=0,1,0))</f>
        <v/>
      </c>
      <c r="BT6" s="24"/>
      <c r="BU6" s="25" t="str">
        <f t="shared" ref="BU6:BU15" si="91">IF(BT6="","",IF(BT6=0,1,0))</f>
        <v/>
      </c>
      <c r="BV6" s="24"/>
      <c r="BW6" s="25" t="str">
        <f t="shared" ref="BW6:BW15" si="92">IF(BV6="","",IF(BV6=0,1,0))</f>
        <v/>
      </c>
      <c r="BX6" s="24"/>
      <c r="BY6" s="25" t="str">
        <f t="shared" ref="BY6:BY15" si="93">IF(BX6="","",IF(BX6=0,1,0))</f>
        <v/>
      </c>
      <c r="BZ6" s="24"/>
      <c r="CA6" s="25" t="str">
        <f t="shared" ref="CA6:CA15" si="94">IF(BZ6="","",IF(BZ6=0,1,0))</f>
        <v/>
      </c>
      <c r="CB6" s="24"/>
      <c r="CC6" s="25" t="str">
        <f t="shared" ref="CC6:CC15" si="95">IF(CB6="","",IF(CB6=0,1,0))</f>
        <v/>
      </c>
      <c r="CD6" s="24"/>
      <c r="CE6" s="25" t="str">
        <f t="shared" ref="CE6:CE15" si="96">IF(CD6="","",IF(CD6=0,1,0))</f>
        <v/>
      </c>
      <c r="CF6" s="24"/>
      <c r="CG6" s="25" t="str">
        <f t="shared" ref="CG6:CG15" si="97">IF(CF6="","",IF(CF6=0,1,0))</f>
        <v/>
      </c>
      <c r="CH6" s="24"/>
      <c r="CI6" s="25" t="str">
        <f t="shared" ref="CI6:CI15" si="98">IF(CH6="","",IF(CH6=0,1,0))</f>
        <v/>
      </c>
      <c r="CJ6" s="24"/>
      <c r="CK6" s="25" t="str">
        <f t="shared" ref="CK6:CK15" si="99">IF(CJ6="","",IF(CJ6=0,1,0))</f>
        <v/>
      </c>
      <c r="CL6" s="24"/>
      <c r="CM6" s="25" t="str">
        <f t="shared" ref="CM6:CM15" si="100">IF(CL6="","",IF(CL6=0,1,0))</f>
        <v/>
      </c>
      <c r="CN6" s="24"/>
      <c r="CO6" s="25" t="str">
        <f t="shared" ref="CO6:CO15" si="101">IF(CN6="","",IF(CN6=0,1,0))</f>
        <v/>
      </c>
      <c r="CP6" s="24"/>
      <c r="CQ6" s="25" t="str">
        <f t="shared" ref="CQ6:CQ15" si="102">IF(CP6="","",IF(CP6=0,1,0))</f>
        <v/>
      </c>
      <c r="CR6" s="24"/>
      <c r="CS6" s="25" t="str">
        <f t="shared" ref="CS6:CS15" si="103">IF(CR6="","",IF(CR6=0,1,0))</f>
        <v/>
      </c>
      <c r="CT6" s="24"/>
      <c r="CU6" s="25" t="str">
        <f t="shared" ref="CU6:CU15" si="104">IF(CT6="","",IF(CT6=0,1,0))</f>
        <v/>
      </c>
      <c r="CV6" s="24"/>
      <c r="CW6" s="25" t="str">
        <f t="shared" ref="CW6:CW15" si="105">IF(CV6="","",IF(CV6=0,1,0))</f>
        <v/>
      </c>
      <c r="CX6" s="24"/>
      <c r="CY6" s="25" t="str">
        <f t="shared" ref="CY6:CY15" si="106">IF(CX6="","",IF(CX6=0,1,0))</f>
        <v/>
      </c>
      <c r="CZ6" s="24"/>
      <c r="DA6" s="25" t="str">
        <f t="shared" ref="DA6:DA15" si="107">IF(CZ6="","",IF(CZ6=0,1,0))</f>
        <v/>
      </c>
      <c r="DB6" s="24"/>
      <c r="DC6" s="25" t="str">
        <f t="shared" ref="DC6:DC15" si="108">IF(DB6="","",IF(DB6=0,1,0))</f>
        <v/>
      </c>
      <c r="DD6" s="24"/>
      <c r="DE6" s="25" t="str">
        <f t="shared" ref="DE6:DE15" si="109">IF(DD6="","",IF(DD6=0,1,0))</f>
        <v/>
      </c>
      <c r="DF6" s="24"/>
      <c r="DG6" s="25" t="str">
        <f t="shared" ref="DG6:DG15" si="110">IF(DF6="","",IF(DF6=0,1,0))</f>
        <v/>
      </c>
      <c r="DH6" s="24"/>
      <c r="DI6" s="25" t="str">
        <f t="shared" ref="DI6:DI15" si="111">IF(DH6="","",IF(DH6=0,1,0))</f>
        <v/>
      </c>
      <c r="DJ6" s="24"/>
      <c r="DK6" s="25" t="str">
        <f t="shared" ref="DK6:DK15" si="112">IF(DJ6="","",IF(DJ6=0,1,0))</f>
        <v/>
      </c>
      <c r="DL6" s="24"/>
      <c r="DM6" s="25" t="str">
        <f t="shared" ref="DM6:DM15" si="113">IF(DL6="","",IF(DL6=0,1,0))</f>
        <v/>
      </c>
      <c r="DN6" s="24"/>
      <c r="DO6" s="25" t="str">
        <f t="shared" ref="DO6:DO15" si="114">IF(DN6="","",IF(DN6=0,1,0))</f>
        <v/>
      </c>
      <c r="DP6" s="24"/>
      <c r="DQ6" s="25" t="str">
        <f t="shared" ref="DQ6:DQ15" si="115">IF(DP6="","",IF(DP6=0,1,0))</f>
        <v/>
      </c>
      <c r="DR6" s="24"/>
      <c r="DS6" s="25" t="str">
        <f t="shared" ref="DS6:DS15" si="116">IF(DR6="","",IF(DR6=0,1,0))</f>
        <v/>
      </c>
      <c r="DT6" s="24"/>
      <c r="DU6" s="25" t="str">
        <f t="shared" ref="DU6:DU15" si="117">IF(DT6="","",IF(DT6=0,1,0))</f>
        <v/>
      </c>
      <c r="DV6" s="24"/>
      <c r="DW6" s="25" t="str">
        <f t="shared" ref="DW6:DW15" si="118">IF(DV6="","",IF(DV6=0,1,0))</f>
        <v/>
      </c>
      <c r="DX6" s="24"/>
      <c r="DY6" s="25" t="str">
        <f t="shared" ref="DY6:DY15" si="119">IF(DX6="","",IF(DX6=0,1,0))</f>
        <v/>
      </c>
      <c r="DZ6" s="24"/>
      <c r="EA6" s="25" t="str">
        <f t="shared" ref="EA6:EA15" si="120">IF(DZ6="","",IF(DZ6=0,1,0))</f>
        <v/>
      </c>
      <c r="EB6" s="24"/>
      <c r="EC6" s="25" t="str">
        <f t="shared" ref="EC6:EC15" si="121">IF(EB6="","",IF(EB6=0,1,0))</f>
        <v/>
      </c>
      <c r="ED6" s="24"/>
      <c r="EE6" s="25" t="str">
        <f t="shared" ref="EE6:EE15" si="122">IF(ED6="","",IF(ED6=0,1,0))</f>
        <v/>
      </c>
      <c r="EF6" s="24"/>
      <c r="EG6" s="25" t="str">
        <f t="shared" ref="EG6:EG15" si="123">IF(EF6="","",IF(EF6=0,1,0))</f>
        <v/>
      </c>
      <c r="EH6" s="24"/>
      <c r="EI6" s="25" t="str">
        <f t="shared" ref="EI6:EI15" si="124">IF(EH6="","",IF(EH6=0,1,0))</f>
        <v/>
      </c>
      <c r="EJ6" s="24"/>
      <c r="EK6" s="25" t="str">
        <f t="shared" ref="EK6:EK15" si="125">IF(EJ6="","",IF(EJ6=0,1,0))</f>
        <v/>
      </c>
      <c r="EL6" s="24"/>
      <c r="EM6" s="25" t="str">
        <f t="shared" ref="EM6:EM15" si="126">IF(EL6="","",IF(EL6=0,1,0))</f>
        <v/>
      </c>
      <c r="EN6" s="24"/>
      <c r="EO6" s="25" t="str">
        <f t="shared" ref="EO6:EO15" si="127">IF(EN6="","",IF(EN6=0,1,0))</f>
        <v/>
      </c>
      <c r="EP6" s="24"/>
      <c r="EQ6" s="25" t="str">
        <f t="shared" ref="EQ6:EQ15" si="128">IF(EP6="","",IF(EP6=0,1,0))</f>
        <v/>
      </c>
      <c r="ER6" s="24"/>
      <c r="ES6" s="25" t="str">
        <f t="shared" ref="ES6:ES15" si="129">IF(ER6="","",IF(ER6=0,1,0))</f>
        <v/>
      </c>
      <c r="ET6" s="24"/>
      <c r="EU6" s="25" t="str">
        <f t="shared" ref="EU6:EU15" si="130">IF(ET6="","",IF(ET6=0,1,0))</f>
        <v/>
      </c>
      <c r="EV6" s="24"/>
      <c r="EW6" s="25" t="str">
        <f t="shared" ref="EW6:EW15" si="131">IF(EV6="","",IF(EV6=0,1,0))</f>
        <v/>
      </c>
      <c r="EX6" s="24"/>
      <c r="EY6" s="25" t="str">
        <f t="shared" ref="EY6:EY15" si="132">IF(EX6="","",IF(EX6=0,1,0))</f>
        <v/>
      </c>
      <c r="EZ6" s="24"/>
      <c r="FA6" s="25" t="str">
        <f t="shared" ref="FA6:FA15" si="133">IF(EZ6="","",IF(EZ6=0,1,0))</f>
        <v/>
      </c>
      <c r="FB6" s="24"/>
      <c r="FC6" s="25" t="str">
        <f t="shared" ref="FC6:FC15" si="134">IF(FB6="","",IF(FB6=0,1,0))</f>
        <v/>
      </c>
      <c r="FD6" s="24"/>
      <c r="FE6" s="25" t="str">
        <f t="shared" ref="FE6:FE15" si="135">IF(FD6="","",IF(FD6=0,1,0))</f>
        <v/>
      </c>
      <c r="FF6" s="24"/>
      <c r="FG6" s="25" t="str">
        <f t="shared" ref="FG6:FG15" si="136">IF(FF6="","",IF(FF6=0,1,0))</f>
        <v/>
      </c>
      <c r="FH6" s="24"/>
      <c r="FI6" s="25" t="str">
        <f t="shared" ref="FI6:FI15" si="137">IF(FH6="","",IF(FH6=0,1,0))</f>
        <v/>
      </c>
      <c r="FJ6" s="24"/>
      <c r="FK6" s="25" t="str">
        <f t="shared" ref="FK6:FK15" si="138">IF(FJ6="","",IF(FJ6=0,1,0))</f>
        <v/>
      </c>
      <c r="FL6" s="24"/>
      <c r="FM6" s="25" t="str">
        <f t="shared" ref="FM6:FM15" si="139">IF(FL6="","",IF(FL6=0,1,0))</f>
        <v/>
      </c>
      <c r="FN6" s="24"/>
      <c r="FO6" s="25" t="str">
        <f t="shared" ref="FO6:FO15" si="140">IF(FN6="","",IF(FN6=0,1,0))</f>
        <v/>
      </c>
      <c r="FP6" s="24"/>
      <c r="FQ6" s="25" t="str">
        <f t="shared" ref="FQ6:FQ15" si="141">IF(FP6="","",IF(FP6=0,1,0))</f>
        <v/>
      </c>
      <c r="FR6" s="24"/>
      <c r="FS6" s="25" t="str">
        <f t="shared" ref="FS6:FS15" si="142">IF(FR6="","",IF(FR6=0,1,0))</f>
        <v/>
      </c>
      <c r="FT6" s="24"/>
      <c r="FU6" s="25" t="str">
        <f t="shared" ref="FU6:FU15" si="143">IF(FT6="","",IF(FT6=0,1,0))</f>
        <v/>
      </c>
      <c r="FV6" s="24"/>
      <c r="FW6" s="25" t="str">
        <f t="shared" ref="FW6:FW15" si="144">IF(FV6="","",IF(FV6=0,1,0))</f>
        <v/>
      </c>
      <c r="FX6" s="24"/>
      <c r="FY6" s="25" t="str">
        <f t="shared" ref="FY6:FY15" si="145">IF(FX6="","",IF(FX6=0,1,0))</f>
        <v/>
      </c>
      <c r="FZ6" s="24"/>
      <c r="GA6" s="25" t="str">
        <f t="shared" ref="GA6:GA15" si="146">IF(FZ6="","",IF(FZ6=0,1,0))</f>
        <v/>
      </c>
      <c r="GB6" s="24"/>
      <c r="GC6" s="25" t="str">
        <f t="shared" ref="GC6:GC15" si="147">IF(GB6="","",IF(GB6=0,1,0))</f>
        <v/>
      </c>
      <c r="GD6" s="24"/>
      <c r="GE6" s="25" t="str">
        <f t="shared" ref="GE6:GE15" si="148">IF(GD6="","",IF(GD6=0,1,0))</f>
        <v/>
      </c>
      <c r="GF6" s="24"/>
      <c r="GG6" s="25" t="str">
        <f t="shared" ref="GG6:GG15" si="149">IF(GF6="","",IF(GF6=0,1,0))</f>
        <v/>
      </c>
      <c r="GH6" s="24"/>
      <c r="GI6" s="25" t="str">
        <f t="shared" ref="GI6:GI15" si="150">IF(GH6="","",IF(GH6=0,1,0))</f>
        <v/>
      </c>
      <c r="GJ6" s="24"/>
      <c r="GK6" s="25" t="str">
        <f t="shared" ref="GK6:GK15" si="151">IF(GJ6="","",IF(GJ6=0,1,0))</f>
        <v/>
      </c>
      <c r="GL6" s="24"/>
      <c r="GM6" s="25" t="str">
        <f t="shared" ref="GM6:GM15" si="152">IF(GL6="","",IF(GL6=0,1,0))</f>
        <v/>
      </c>
      <c r="GN6" s="24"/>
      <c r="GO6" s="25" t="str">
        <f t="shared" ref="GO6:GO15" si="153">IF(GN6="","",IF(GN6=0,1,0))</f>
        <v/>
      </c>
      <c r="GP6" s="24"/>
      <c r="GQ6" s="25" t="str">
        <f t="shared" ref="GQ6:GQ15" si="154">IF(GP6="","",IF(GP6=0,1,0))</f>
        <v/>
      </c>
      <c r="GR6" s="24"/>
      <c r="GS6" s="25" t="str">
        <f t="shared" ref="GS6:GS15" si="155">IF(GR6="","",IF(GR6=0,1,0))</f>
        <v/>
      </c>
      <c r="GT6" s="24"/>
      <c r="GU6" s="25" t="str">
        <f t="shared" ref="GU6:GU15" si="156">IF(GT6="","",IF(GT6=0,1,0))</f>
        <v/>
      </c>
      <c r="GV6" s="24"/>
      <c r="GW6" s="25" t="str">
        <f t="shared" ref="GW6:GW15" si="157">IF(GV6="","",IF(GV6=0,1,0))</f>
        <v/>
      </c>
      <c r="GX6" s="4" t="str">
        <f>IF(COUNTA(F6,H6,J6,L6,N6,P6,R6,T6,V6,X6,Z6,AB6,AD6,AF6,AH6,AJ6,AL6,AN6,AP6,AR6,AT6,AV6,AX6,AZ6,BB6,BD6,BF6,BH6,BL6,BJ6,BN6,BP6,BR6,BT6,BV6,BX6,BZ6,CB6,CD6,CF6,CH6,CJ6,CL6,CN6,CP6,CR6,CT6,CV6,CX6,CZ6,DB6,DD6,DF6,DH6,DJ6,DL6,DN6,DP6,DR6,DT6,DV6,DX6,DZ6,EB6,ED6,EF6,EH6,EJ6,EL6,EN6,EP6,ER6,ET6,EV6,EX6,EZ6,FB6,FD6,FF6,FH6,FJ6,FL6,FN6,FP6,FR6,FT6,FV6,FX6,FZ6,GB6,GD6,GF6,GH6,GJ6,GL6,GN6,GP6,GR6,GT6,GV6)=0,"",AVERAGE(F6,H6,J6,L6,N6,P6,R6,T6,V6,X6,Z6,AB6,AD6,AF6,AH6,AJ6,AL6,AN6,AP6,AR6,AT6,AV6,AX6,AZ6,BB6,BD6,BF6,BH6,BL6,BJ6,BN6,BP6,BR6,BT6,BV6,BX6,BZ6,CB6,CD6,CF6,CH6,CJ6,CL6,CN6,CP6,CR6,CT6,CV6,CX6,CZ6,DB6,DD6,DF6,DH6,DJ6,DL6,DN6,DP6,DR6,DT6,DV6,DX6,DZ6,EB6,ED6,EF6,EH6,EJ6,EL6,EN6,EP6,ER6,ET6,EV6,EX6,EZ6,FB6,FD6,FF6,FH6,FJ6,FL6,FN6,FP6,FR6,FT6,FV6,FX6,FZ6,GB6,GD6,GF6,GH6,GJ6,GL6,GN6,GP6,GR6,GT6,GV6))</f>
        <v/>
      </c>
      <c r="GY6" s="4" t="e">
        <f>IF(COUNTA(G6,I6,K6,M6,O6,Q6,S6,U6,W6,Y6,AA6,AC6,AE6,AG6,AI6,AK6,AM6,AO6,AQ6,AS6,AU6,AW6,AY6,BA6,BC6,BE6,BG6,BI6,BM6,BK6,BO6,BQ6,BS6,BU6,BW6,BY6,CA6,CC6,CE6,CG6,CI6,CK6,CM6,CO6,CQ6,CS6,CU6,CW6,CY6,DA6,DC6,DE6,DG6,DI6,DK6,DM6,DO6,DQ6,DS6,DU6,DW6,DY6,EA6,EC6,EE6,EG6,EI6,EK6,EM6,EO6,EQ6,ES6,EU6,EW6,EY6,FA6,FC6,FE6,FG6,FI6,FK6,FM6,FO6,FQ6,FS6,FU6,FW6,FY6,GA6,GC6,GE6,GG6,GI6,GK6,GM6,GO6,GQ6,GS6,GU6,GW6)=0,"",AVERAGE(G6,I6,K6,M6,O6,Q6,S6,U6,W6,Y6,AA6,AC6,AE6,AG6,AI6,AK6,AM6,AO6,AQ6,AS6,AU6,AW6,AY6,BA6,BC6,BE6,BG6,BI6,BM6,BK6,BO6,BQ6,BS6,BU6,BW6,BY6,CA6,CC6,CE6,CG6,CI6,CK6,CM6,CO6,CQ6,CS6,CU6,CW6,CY6,DA6,DC6,DE6,DG6,DI6,DK6,DM6,DO6,DQ6,DS6,DU6,DW6,DY6,EA6,EC6,EE6,EG6,EI6,EK6,EM6,EO6,EQ6,ES6,EU6,EW6,EY6,FA6,FC6,FE6,FG6,FI6,FK6,FM6,FO6,FQ6,FS6,FU6,FW6,FY6,GA6,GC6,GE6,GG6,GI6,GK6,GM6,GO6,GQ6,GS6,GU6,GW6))</f>
        <v>#DIV/0!</v>
      </c>
    </row>
    <row r="7" spans="1:207" ht="31.5">
      <c r="A7" s="278"/>
      <c r="B7" s="6" t="s">
        <v>37</v>
      </c>
      <c r="C7" s="6" t="s">
        <v>38</v>
      </c>
      <c r="D7" s="6" t="s">
        <v>39</v>
      </c>
      <c r="E7" s="22"/>
      <c r="F7" s="23"/>
      <c r="G7" s="25" t="str">
        <f t="shared" ref="G7:I15" si="158">IF(F7="","",IF(F7=0,1,0))</f>
        <v/>
      </c>
      <c r="H7" s="23"/>
      <c r="I7" s="25" t="str">
        <f t="shared" si="158"/>
        <v/>
      </c>
      <c r="J7" s="24"/>
      <c r="K7" s="25" t="str">
        <f t="shared" ref="K7" si="159">IF(J7="","",IF(J7=0,1,0))</f>
        <v/>
      </c>
      <c r="L7" s="23"/>
      <c r="M7" s="25" t="str">
        <f t="shared" ref="M7:M15" si="160">IF(L7="","",IF(L7=0,1,0))</f>
        <v/>
      </c>
      <c r="N7" s="24"/>
      <c r="O7" s="25" t="str">
        <f t="shared" si="62"/>
        <v/>
      </c>
      <c r="P7" s="24"/>
      <c r="Q7" s="25" t="str">
        <f t="shared" si="63"/>
        <v/>
      </c>
      <c r="R7" s="24"/>
      <c r="S7" s="25" t="str">
        <f t="shared" si="64"/>
        <v/>
      </c>
      <c r="T7" s="24"/>
      <c r="U7" s="25" t="str">
        <f t="shared" si="65"/>
        <v/>
      </c>
      <c r="V7" s="24"/>
      <c r="W7" s="25" t="str">
        <f t="shared" si="66"/>
        <v/>
      </c>
      <c r="X7" s="24"/>
      <c r="Y7" s="25" t="str">
        <f t="shared" si="67"/>
        <v/>
      </c>
      <c r="Z7" s="24"/>
      <c r="AA7" s="25" t="str">
        <f t="shared" si="68"/>
        <v/>
      </c>
      <c r="AB7" s="24"/>
      <c r="AC7" s="25" t="str">
        <f t="shared" si="69"/>
        <v/>
      </c>
      <c r="AD7" s="24"/>
      <c r="AE7" s="25" t="str">
        <f t="shared" si="70"/>
        <v/>
      </c>
      <c r="AF7" s="24"/>
      <c r="AG7" s="25" t="str">
        <f t="shared" si="71"/>
        <v/>
      </c>
      <c r="AH7" s="24"/>
      <c r="AI7" s="25" t="str">
        <f t="shared" si="72"/>
        <v/>
      </c>
      <c r="AJ7" s="24"/>
      <c r="AK7" s="25" t="str">
        <f t="shared" si="73"/>
        <v/>
      </c>
      <c r="AL7" s="24"/>
      <c r="AM7" s="25" t="str">
        <f t="shared" si="74"/>
        <v/>
      </c>
      <c r="AN7" s="24"/>
      <c r="AO7" s="25" t="str">
        <f t="shared" si="75"/>
        <v/>
      </c>
      <c r="AP7" s="24"/>
      <c r="AQ7" s="25" t="str">
        <f t="shared" si="76"/>
        <v/>
      </c>
      <c r="AR7" s="24"/>
      <c r="AS7" s="25" t="str">
        <f t="shared" si="77"/>
        <v/>
      </c>
      <c r="AT7" s="24"/>
      <c r="AU7" s="25" t="str">
        <f t="shared" si="78"/>
        <v/>
      </c>
      <c r="AV7" s="24"/>
      <c r="AW7" s="25" t="str">
        <f t="shared" si="79"/>
        <v/>
      </c>
      <c r="AX7" s="24"/>
      <c r="AY7" s="25" t="str">
        <f t="shared" si="80"/>
        <v/>
      </c>
      <c r="AZ7" s="24"/>
      <c r="BA7" s="25" t="str">
        <f t="shared" si="81"/>
        <v/>
      </c>
      <c r="BB7" s="24"/>
      <c r="BC7" s="25" t="str">
        <f t="shared" si="82"/>
        <v/>
      </c>
      <c r="BD7" s="24"/>
      <c r="BE7" s="25" t="str">
        <f t="shared" si="83"/>
        <v/>
      </c>
      <c r="BF7" s="24"/>
      <c r="BG7" s="25" t="str">
        <f t="shared" si="84"/>
        <v/>
      </c>
      <c r="BH7" s="24"/>
      <c r="BI7" s="25" t="str">
        <f t="shared" si="85"/>
        <v/>
      </c>
      <c r="BJ7" s="24"/>
      <c r="BK7" s="25" t="str">
        <f t="shared" si="86"/>
        <v/>
      </c>
      <c r="BL7" s="24"/>
      <c r="BM7" s="25" t="str">
        <f t="shared" si="87"/>
        <v/>
      </c>
      <c r="BN7" s="24"/>
      <c r="BO7" s="25" t="str">
        <f t="shared" si="88"/>
        <v/>
      </c>
      <c r="BP7" s="24"/>
      <c r="BQ7" s="25" t="str">
        <f t="shared" si="89"/>
        <v/>
      </c>
      <c r="BR7" s="24"/>
      <c r="BS7" s="25" t="str">
        <f t="shared" si="90"/>
        <v/>
      </c>
      <c r="BT7" s="24"/>
      <c r="BU7" s="25" t="str">
        <f t="shared" si="91"/>
        <v/>
      </c>
      <c r="BV7" s="24"/>
      <c r="BW7" s="25" t="str">
        <f t="shared" si="92"/>
        <v/>
      </c>
      <c r="BX7" s="24"/>
      <c r="BY7" s="25" t="str">
        <f t="shared" si="93"/>
        <v/>
      </c>
      <c r="BZ7" s="24"/>
      <c r="CA7" s="25" t="str">
        <f t="shared" si="94"/>
        <v/>
      </c>
      <c r="CB7" s="24"/>
      <c r="CC7" s="25" t="str">
        <f t="shared" si="95"/>
        <v/>
      </c>
      <c r="CD7" s="24"/>
      <c r="CE7" s="25" t="str">
        <f t="shared" si="96"/>
        <v/>
      </c>
      <c r="CF7" s="24"/>
      <c r="CG7" s="25" t="str">
        <f t="shared" si="97"/>
        <v/>
      </c>
      <c r="CH7" s="24"/>
      <c r="CI7" s="25" t="str">
        <f t="shared" si="98"/>
        <v/>
      </c>
      <c r="CJ7" s="24"/>
      <c r="CK7" s="25" t="str">
        <f t="shared" si="99"/>
        <v/>
      </c>
      <c r="CL7" s="24"/>
      <c r="CM7" s="25" t="str">
        <f t="shared" si="100"/>
        <v/>
      </c>
      <c r="CN7" s="24"/>
      <c r="CO7" s="25" t="str">
        <f t="shared" si="101"/>
        <v/>
      </c>
      <c r="CP7" s="24"/>
      <c r="CQ7" s="25" t="str">
        <f t="shared" si="102"/>
        <v/>
      </c>
      <c r="CR7" s="24"/>
      <c r="CS7" s="25" t="str">
        <f t="shared" si="103"/>
        <v/>
      </c>
      <c r="CT7" s="24"/>
      <c r="CU7" s="25" t="str">
        <f t="shared" si="104"/>
        <v/>
      </c>
      <c r="CV7" s="24"/>
      <c r="CW7" s="25" t="str">
        <f t="shared" si="105"/>
        <v/>
      </c>
      <c r="CX7" s="24"/>
      <c r="CY7" s="25" t="str">
        <f t="shared" si="106"/>
        <v/>
      </c>
      <c r="CZ7" s="24"/>
      <c r="DA7" s="25" t="str">
        <f t="shared" si="107"/>
        <v/>
      </c>
      <c r="DB7" s="24"/>
      <c r="DC7" s="25" t="str">
        <f t="shared" si="108"/>
        <v/>
      </c>
      <c r="DD7" s="24"/>
      <c r="DE7" s="25" t="str">
        <f t="shared" si="109"/>
        <v/>
      </c>
      <c r="DF7" s="24"/>
      <c r="DG7" s="25" t="str">
        <f t="shared" si="110"/>
        <v/>
      </c>
      <c r="DH7" s="24"/>
      <c r="DI7" s="25" t="str">
        <f t="shared" si="111"/>
        <v/>
      </c>
      <c r="DJ7" s="24"/>
      <c r="DK7" s="25" t="str">
        <f t="shared" si="112"/>
        <v/>
      </c>
      <c r="DL7" s="24"/>
      <c r="DM7" s="25" t="str">
        <f t="shared" si="113"/>
        <v/>
      </c>
      <c r="DN7" s="24"/>
      <c r="DO7" s="25" t="str">
        <f t="shared" si="114"/>
        <v/>
      </c>
      <c r="DP7" s="24"/>
      <c r="DQ7" s="25" t="str">
        <f t="shared" si="115"/>
        <v/>
      </c>
      <c r="DR7" s="24"/>
      <c r="DS7" s="25" t="str">
        <f t="shared" si="116"/>
        <v/>
      </c>
      <c r="DT7" s="24"/>
      <c r="DU7" s="25" t="str">
        <f t="shared" si="117"/>
        <v/>
      </c>
      <c r="DV7" s="24"/>
      <c r="DW7" s="25" t="str">
        <f t="shared" si="118"/>
        <v/>
      </c>
      <c r="DX7" s="24"/>
      <c r="DY7" s="25" t="str">
        <f t="shared" si="119"/>
        <v/>
      </c>
      <c r="DZ7" s="24"/>
      <c r="EA7" s="25" t="str">
        <f t="shared" si="120"/>
        <v/>
      </c>
      <c r="EB7" s="24"/>
      <c r="EC7" s="25" t="str">
        <f t="shared" si="121"/>
        <v/>
      </c>
      <c r="ED7" s="24"/>
      <c r="EE7" s="25" t="str">
        <f t="shared" si="122"/>
        <v/>
      </c>
      <c r="EF7" s="24"/>
      <c r="EG7" s="25" t="str">
        <f t="shared" si="123"/>
        <v/>
      </c>
      <c r="EH7" s="24"/>
      <c r="EI7" s="25" t="str">
        <f t="shared" si="124"/>
        <v/>
      </c>
      <c r="EJ7" s="24"/>
      <c r="EK7" s="25" t="str">
        <f t="shared" si="125"/>
        <v/>
      </c>
      <c r="EL7" s="24"/>
      <c r="EM7" s="25" t="str">
        <f t="shared" si="126"/>
        <v/>
      </c>
      <c r="EN7" s="24"/>
      <c r="EO7" s="25" t="str">
        <f t="shared" si="127"/>
        <v/>
      </c>
      <c r="EP7" s="24"/>
      <c r="EQ7" s="25" t="str">
        <f t="shared" si="128"/>
        <v/>
      </c>
      <c r="ER7" s="24"/>
      <c r="ES7" s="25" t="str">
        <f t="shared" si="129"/>
        <v/>
      </c>
      <c r="ET7" s="24"/>
      <c r="EU7" s="25" t="str">
        <f t="shared" si="130"/>
        <v/>
      </c>
      <c r="EV7" s="24"/>
      <c r="EW7" s="25" t="str">
        <f t="shared" si="131"/>
        <v/>
      </c>
      <c r="EX7" s="24"/>
      <c r="EY7" s="25" t="str">
        <f t="shared" si="132"/>
        <v/>
      </c>
      <c r="EZ7" s="24"/>
      <c r="FA7" s="25" t="str">
        <f t="shared" si="133"/>
        <v/>
      </c>
      <c r="FB7" s="24"/>
      <c r="FC7" s="25" t="str">
        <f t="shared" si="134"/>
        <v/>
      </c>
      <c r="FD7" s="24"/>
      <c r="FE7" s="25" t="str">
        <f t="shared" si="135"/>
        <v/>
      </c>
      <c r="FF7" s="24"/>
      <c r="FG7" s="25" t="str">
        <f t="shared" si="136"/>
        <v/>
      </c>
      <c r="FH7" s="24"/>
      <c r="FI7" s="25" t="str">
        <f t="shared" si="137"/>
        <v/>
      </c>
      <c r="FJ7" s="24"/>
      <c r="FK7" s="25" t="str">
        <f t="shared" si="138"/>
        <v/>
      </c>
      <c r="FL7" s="24"/>
      <c r="FM7" s="25" t="str">
        <f t="shared" si="139"/>
        <v/>
      </c>
      <c r="FN7" s="24"/>
      <c r="FO7" s="25" t="str">
        <f t="shared" si="140"/>
        <v/>
      </c>
      <c r="FP7" s="24"/>
      <c r="FQ7" s="25" t="str">
        <f t="shared" si="141"/>
        <v/>
      </c>
      <c r="FR7" s="24"/>
      <c r="FS7" s="25" t="str">
        <f t="shared" si="142"/>
        <v/>
      </c>
      <c r="FT7" s="24"/>
      <c r="FU7" s="25" t="str">
        <f t="shared" si="143"/>
        <v/>
      </c>
      <c r="FV7" s="24"/>
      <c r="FW7" s="25" t="str">
        <f t="shared" si="144"/>
        <v/>
      </c>
      <c r="FX7" s="24"/>
      <c r="FY7" s="25" t="str">
        <f t="shared" si="145"/>
        <v/>
      </c>
      <c r="FZ7" s="24"/>
      <c r="GA7" s="25" t="str">
        <f t="shared" si="146"/>
        <v/>
      </c>
      <c r="GB7" s="24"/>
      <c r="GC7" s="25" t="str">
        <f t="shared" si="147"/>
        <v/>
      </c>
      <c r="GD7" s="24"/>
      <c r="GE7" s="25" t="str">
        <f t="shared" si="148"/>
        <v/>
      </c>
      <c r="GF7" s="24"/>
      <c r="GG7" s="25" t="str">
        <f t="shared" si="149"/>
        <v/>
      </c>
      <c r="GH7" s="24"/>
      <c r="GI7" s="25" t="str">
        <f t="shared" si="150"/>
        <v/>
      </c>
      <c r="GJ7" s="24"/>
      <c r="GK7" s="25" t="str">
        <f t="shared" si="151"/>
        <v/>
      </c>
      <c r="GL7" s="24"/>
      <c r="GM7" s="25" t="str">
        <f t="shared" si="152"/>
        <v/>
      </c>
      <c r="GN7" s="24"/>
      <c r="GO7" s="25" t="str">
        <f t="shared" si="153"/>
        <v/>
      </c>
      <c r="GP7" s="24"/>
      <c r="GQ7" s="25" t="str">
        <f t="shared" si="154"/>
        <v/>
      </c>
      <c r="GR7" s="24"/>
      <c r="GS7" s="25" t="str">
        <f t="shared" si="155"/>
        <v/>
      </c>
      <c r="GT7" s="24"/>
      <c r="GU7" s="25" t="str">
        <f t="shared" si="156"/>
        <v/>
      </c>
      <c r="GV7" s="24"/>
      <c r="GW7" s="25" t="str">
        <f t="shared" si="157"/>
        <v/>
      </c>
      <c r="GX7" s="4" t="str">
        <f t="shared" ref="GX7:GX15" si="161">IF(COUNTA(F7,H7,J7,L7,N7,P7,R7,T7,V7,X7,Z7,AB7,AD7,AF7,AH7,AJ7,AL7,AN7,AP7,AR7,AT7,AV7,AX7,AZ7,BB7,BD7,BF7,BH7,BL7,BJ7,BN7,BP7,BR7,BT7,BV7,BX7,BZ7,CB7,CD7,CF7,CH7,CJ7,CL7,CN7,CP7,CR7,CT7,CV7,CX7,CZ7,DB7,DD7,DF7,DH7,DJ7,DL7,DN7,DP7,DR7,DT7,DV7,DX7,DZ7,EB7,ED7,EF7,EH7,EJ7,EL7,EN7,EP7,ER7,ET7,EV7,EX7,EZ7,FB7,FD7,FF7,FH7,FJ7,FL7,FN7,FP7,FR7,FT7,FV7,FX7,FZ7,GB7,GD7,GF7,GH7,GJ7,GL7,GN7,GP7,GR7,GT7,GV7)=0,"",AVERAGE(F7,H7,J7,L7,N7,P7,R7,T7,V7,X7,Z7,AB7,AD7,AF7,AH7,AJ7,AL7,AN7,AP7,AR7,AT7,AV7,AX7,AZ7,BB7,BD7,BF7,BH7,BL7,BJ7,BN7,BP7,BR7,BT7,BV7,BX7,BZ7,CB7,CD7,CF7,CH7,CJ7,CL7,CN7,CP7,CR7,CT7,CV7,CX7,CZ7,DB7,DD7,DF7,DH7,DJ7,DL7,DN7,DP7,DR7,DT7,DV7,DX7,DZ7,EB7,ED7,EF7,EH7,EJ7,EL7,EN7,EP7,ER7,ET7,EV7,EX7,EZ7,FB7,FD7,FF7,FH7,FJ7,FL7,FN7,FP7,FR7,FT7,FV7,FX7,FZ7,GB7,GD7,GF7,GH7,GJ7,GL7,GN7,GP7,GR7,GT7,GV7))</f>
        <v/>
      </c>
      <c r="GY7" s="4" t="e">
        <f t="shared" ref="GY7:GY15" si="162">IF(COUNTA(G7,I7,K7,M7,O7,Q7,S7,U7,W7,Y7,AA7,AC7,AE7,AG7,AI7,AK7,AM7,AO7,AQ7,AS7,AU7,AW7,AY7,BA7,BC7,BE7,BG7,BI7,BM7,BK7,BO7,BQ7,BS7,BU7,BW7,BY7,CA7,CC7,CE7,CG7,CI7,CK7,CM7,CO7,CQ7,CS7,CU7,CW7,CY7,DA7,DC7,DE7,DG7,DI7,DK7,DM7,DO7,DQ7,DS7,DU7,DW7,DY7,EA7,EC7,EE7,EG7,EI7,EK7,EM7,EO7,EQ7,ES7,EU7,EW7,EY7,FA7,FC7,FE7,FG7,FI7,FK7,FM7,FO7,FQ7,FS7,FU7,FW7,FY7,GA7,GC7,GE7,GG7,GI7,GK7,GM7,GO7,GQ7,GS7,GU7,GW7)=0,"",AVERAGE(G7,I7,K7,M7,O7,Q7,S7,U7,W7,Y7,AA7,AC7,AE7,AG7,AI7,AK7,AM7,AO7,AQ7,AS7,AU7,AW7,AY7,BA7,BC7,BE7,BG7,BI7,BM7,BK7,BO7,BQ7,BS7,BU7,BW7,BY7,CA7,CC7,CE7,CG7,CI7,CK7,CM7,CO7,CQ7,CS7,CU7,CW7,CY7,DA7,DC7,DE7,DG7,DI7,DK7,DM7,DO7,DQ7,DS7,DU7,DW7,DY7,EA7,EC7,EE7,EG7,EI7,EK7,EM7,EO7,EQ7,ES7,EU7,EW7,EY7,FA7,FC7,FE7,FG7,FI7,FK7,FM7,FO7,FQ7,FS7,FU7,FW7,FY7,GA7,GC7,GE7,GG7,GI7,GK7,GM7,GO7,GQ7,GS7,GU7,GW7))</f>
        <v>#DIV/0!</v>
      </c>
    </row>
    <row r="8" spans="1:207" ht="47.25">
      <c r="A8" s="278"/>
      <c r="B8" s="6" t="s">
        <v>40</v>
      </c>
      <c r="C8" s="6" t="s">
        <v>41</v>
      </c>
      <c r="D8" s="6" t="s">
        <v>42</v>
      </c>
      <c r="E8" s="27"/>
      <c r="F8" s="23"/>
      <c r="G8" s="25" t="str">
        <f t="shared" si="158"/>
        <v/>
      </c>
      <c r="H8" s="23"/>
      <c r="I8" s="25" t="str">
        <f t="shared" si="158"/>
        <v/>
      </c>
      <c r="J8" s="23"/>
      <c r="K8" s="25" t="str">
        <f t="shared" ref="K8" si="163">IF(J8="","",IF(J8=0,1,0))</f>
        <v/>
      </c>
      <c r="L8" s="23"/>
      <c r="M8" s="25" t="str">
        <f t="shared" si="160"/>
        <v/>
      </c>
      <c r="N8" s="24"/>
      <c r="O8" s="25" t="str">
        <f t="shared" si="62"/>
        <v/>
      </c>
      <c r="P8" s="24"/>
      <c r="Q8" s="25" t="str">
        <f t="shared" si="63"/>
        <v/>
      </c>
      <c r="R8" s="24"/>
      <c r="S8" s="25" t="str">
        <f t="shared" si="64"/>
        <v/>
      </c>
      <c r="T8" s="24"/>
      <c r="U8" s="25" t="str">
        <f t="shared" si="65"/>
        <v/>
      </c>
      <c r="V8" s="24"/>
      <c r="W8" s="25" t="str">
        <f t="shared" si="66"/>
        <v/>
      </c>
      <c r="X8" s="24"/>
      <c r="Y8" s="25" t="str">
        <f t="shared" si="67"/>
        <v/>
      </c>
      <c r="Z8" s="24"/>
      <c r="AA8" s="25" t="str">
        <f t="shared" si="68"/>
        <v/>
      </c>
      <c r="AB8" s="24"/>
      <c r="AC8" s="25" t="str">
        <f t="shared" si="69"/>
        <v/>
      </c>
      <c r="AD8" s="24"/>
      <c r="AE8" s="25" t="str">
        <f t="shared" si="70"/>
        <v/>
      </c>
      <c r="AF8" s="24"/>
      <c r="AG8" s="25" t="str">
        <f t="shared" si="71"/>
        <v/>
      </c>
      <c r="AH8" s="24"/>
      <c r="AI8" s="25" t="str">
        <f t="shared" si="72"/>
        <v/>
      </c>
      <c r="AJ8" s="24"/>
      <c r="AK8" s="25" t="str">
        <f t="shared" si="73"/>
        <v/>
      </c>
      <c r="AL8" s="24"/>
      <c r="AM8" s="25" t="str">
        <f t="shared" si="74"/>
        <v/>
      </c>
      <c r="AN8" s="24"/>
      <c r="AO8" s="25" t="str">
        <f t="shared" si="75"/>
        <v/>
      </c>
      <c r="AP8" s="24"/>
      <c r="AQ8" s="25" t="str">
        <f t="shared" si="76"/>
        <v/>
      </c>
      <c r="AR8" s="24"/>
      <c r="AS8" s="25" t="str">
        <f t="shared" si="77"/>
        <v/>
      </c>
      <c r="AT8" s="24"/>
      <c r="AU8" s="25" t="str">
        <f t="shared" si="78"/>
        <v/>
      </c>
      <c r="AV8" s="24"/>
      <c r="AW8" s="25" t="str">
        <f t="shared" si="79"/>
        <v/>
      </c>
      <c r="AX8" s="24"/>
      <c r="AY8" s="25" t="str">
        <f t="shared" si="80"/>
        <v/>
      </c>
      <c r="AZ8" s="24"/>
      <c r="BA8" s="25" t="str">
        <f t="shared" si="81"/>
        <v/>
      </c>
      <c r="BB8" s="24"/>
      <c r="BC8" s="25" t="str">
        <f t="shared" si="82"/>
        <v/>
      </c>
      <c r="BD8" s="24"/>
      <c r="BE8" s="25" t="str">
        <f t="shared" si="83"/>
        <v/>
      </c>
      <c r="BF8" s="24"/>
      <c r="BG8" s="25" t="str">
        <f t="shared" si="84"/>
        <v/>
      </c>
      <c r="BH8" s="24"/>
      <c r="BI8" s="25" t="str">
        <f t="shared" si="85"/>
        <v/>
      </c>
      <c r="BJ8" s="24"/>
      <c r="BK8" s="25" t="str">
        <f t="shared" si="86"/>
        <v/>
      </c>
      <c r="BL8" s="24"/>
      <c r="BM8" s="25" t="str">
        <f t="shared" si="87"/>
        <v/>
      </c>
      <c r="BN8" s="24"/>
      <c r="BO8" s="25" t="str">
        <f t="shared" si="88"/>
        <v/>
      </c>
      <c r="BP8" s="24"/>
      <c r="BQ8" s="25" t="str">
        <f t="shared" si="89"/>
        <v/>
      </c>
      <c r="BR8" s="24"/>
      <c r="BS8" s="25" t="str">
        <f t="shared" si="90"/>
        <v/>
      </c>
      <c r="BT8" s="24"/>
      <c r="BU8" s="25" t="str">
        <f t="shared" si="91"/>
        <v/>
      </c>
      <c r="BV8" s="24"/>
      <c r="BW8" s="25" t="str">
        <f t="shared" si="92"/>
        <v/>
      </c>
      <c r="BX8" s="24"/>
      <c r="BY8" s="25" t="str">
        <f t="shared" si="93"/>
        <v/>
      </c>
      <c r="BZ8" s="24"/>
      <c r="CA8" s="25" t="str">
        <f t="shared" si="94"/>
        <v/>
      </c>
      <c r="CB8" s="24"/>
      <c r="CC8" s="25" t="str">
        <f t="shared" si="95"/>
        <v/>
      </c>
      <c r="CD8" s="24"/>
      <c r="CE8" s="25" t="str">
        <f t="shared" si="96"/>
        <v/>
      </c>
      <c r="CF8" s="24"/>
      <c r="CG8" s="25" t="str">
        <f t="shared" si="97"/>
        <v/>
      </c>
      <c r="CH8" s="24"/>
      <c r="CI8" s="25" t="str">
        <f t="shared" si="98"/>
        <v/>
      </c>
      <c r="CJ8" s="24"/>
      <c r="CK8" s="25" t="str">
        <f t="shared" si="99"/>
        <v/>
      </c>
      <c r="CL8" s="24"/>
      <c r="CM8" s="25" t="str">
        <f t="shared" si="100"/>
        <v/>
      </c>
      <c r="CN8" s="24"/>
      <c r="CO8" s="25" t="str">
        <f t="shared" si="101"/>
        <v/>
      </c>
      <c r="CP8" s="24"/>
      <c r="CQ8" s="25" t="str">
        <f t="shared" si="102"/>
        <v/>
      </c>
      <c r="CR8" s="24"/>
      <c r="CS8" s="25" t="str">
        <f t="shared" si="103"/>
        <v/>
      </c>
      <c r="CT8" s="24"/>
      <c r="CU8" s="25" t="str">
        <f t="shared" si="104"/>
        <v/>
      </c>
      <c r="CV8" s="24"/>
      <c r="CW8" s="25" t="str">
        <f t="shared" si="105"/>
        <v/>
      </c>
      <c r="CX8" s="24"/>
      <c r="CY8" s="25" t="str">
        <f t="shared" si="106"/>
        <v/>
      </c>
      <c r="CZ8" s="24"/>
      <c r="DA8" s="25" t="str">
        <f t="shared" si="107"/>
        <v/>
      </c>
      <c r="DB8" s="24"/>
      <c r="DC8" s="25" t="str">
        <f t="shared" si="108"/>
        <v/>
      </c>
      <c r="DD8" s="24"/>
      <c r="DE8" s="25" t="str">
        <f t="shared" si="109"/>
        <v/>
      </c>
      <c r="DF8" s="24"/>
      <c r="DG8" s="25" t="str">
        <f t="shared" si="110"/>
        <v/>
      </c>
      <c r="DH8" s="24"/>
      <c r="DI8" s="25" t="str">
        <f t="shared" si="111"/>
        <v/>
      </c>
      <c r="DJ8" s="24"/>
      <c r="DK8" s="25" t="str">
        <f t="shared" si="112"/>
        <v/>
      </c>
      <c r="DL8" s="24"/>
      <c r="DM8" s="25" t="str">
        <f t="shared" si="113"/>
        <v/>
      </c>
      <c r="DN8" s="24"/>
      <c r="DO8" s="25" t="str">
        <f t="shared" si="114"/>
        <v/>
      </c>
      <c r="DP8" s="24"/>
      <c r="DQ8" s="25" t="str">
        <f t="shared" si="115"/>
        <v/>
      </c>
      <c r="DR8" s="24"/>
      <c r="DS8" s="25" t="str">
        <f t="shared" si="116"/>
        <v/>
      </c>
      <c r="DT8" s="24"/>
      <c r="DU8" s="25" t="str">
        <f t="shared" si="117"/>
        <v/>
      </c>
      <c r="DV8" s="24"/>
      <c r="DW8" s="25" t="str">
        <f t="shared" si="118"/>
        <v/>
      </c>
      <c r="DX8" s="24"/>
      <c r="DY8" s="25" t="str">
        <f t="shared" si="119"/>
        <v/>
      </c>
      <c r="DZ8" s="24"/>
      <c r="EA8" s="25" t="str">
        <f t="shared" si="120"/>
        <v/>
      </c>
      <c r="EB8" s="24"/>
      <c r="EC8" s="25" t="str">
        <f t="shared" si="121"/>
        <v/>
      </c>
      <c r="ED8" s="24"/>
      <c r="EE8" s="25" t="str">
        <f t="shared" si="122"/>
        <v/>
      </c>
      <c r="EF8" s="24"/>
      <c r="EG8" s="25" t="str">
        <f t="shared" si="123"/>
        <v/>
      </c>
      <c r="EH8" s="24"/>
      <c r="EI8" s="25" t="str">
        <f t="shared" si="124"/>
        <v/>
      </c>
      <c r="EJ8" s="24"/>
      <c r="EK8" s="25" t="str">
        <f t="shared" si="125"/>
        <v/>
      </c>
      <c r="EL8" s="24"/>
      <c r="EM8" s="25" t="str">
        <f t="shared" si="126"/>
        <v/>
      </c>
      <c r="EN8" s="24"/>
      <c r="EO8" s="25" t="str">
        <f t="shared" si="127"/>
        <v/>
      </c>
      <c r="EP8" s="24"/>
      <c r="EQ8" s="25" t="str">
        <f t="shared" si="128"/>
        <v/>
      </c>
      <c r="ER8" s="24"/>
      <c r="ES8" s="25" t="str">
        <f t="shared" si="129"/>
        <v/>
      </c>
      <c r="ET8" s="24"/>
      <c r="EU8" s="25" t="str">
        <f t="shared" si="130"/>
        <v/>
      </c>
      <c r="EV8" s="24"/>
      <c r="EW8" s="25" t="str">
        <f t="shared" si="131"/>
        <v/>
      </c>
      <c r="EX8" s="24"/>
      <c r="EY8" s="25" t="str">
        <f t="shared" si="132"/>
        <v/>
      </c>
      <c r="EZ8" s="24"/>
      <c r="FA8" s="25" t="str">
        <f t="shared" si="133"/>
        <v/>
      </c>
      <c r="FB8" s="24"/>
      <c r="FC8" s="25" t="str">
        <f t="shared" si="134"/>
        <v/>
      </c>
      <c r="FD8" s="24"/>
      <c r="FE8" s="25" t="str">
        <f t="shared" si="135"/>
        <v/>
      </c>
      <c r="FF8" s="24"/>
      <c r="FG8" s="25" t="str">
        <f t="shared" si="136"/>
        <v/>
      </c>
      <c r="FH8" s="24"/>
      <c r="FI8" s="25" t="str">
        <f t="shared" si="137"/>
        <v/>
      </c>
      <c r="FJ8" s="24"/>
      <c r="FK8" s="25" t="str">
        <f t="shared" si="138"/>
        <v/>
      </c>
      <c r="FL8" s="24"/>
      <c r="FM8" s="25" t="str">
        <f t="shared" si="139"/>
        <v/>
      </c>
      <c r="FN8" s="24"/>
      <c r="FO8" s="25" t="str">
        <f t="shared" si="140"/>
        <v/>
      </c>
      <c r="FP8" s="24"/>
      <c r="FQ8" s="25" t="str">
        <f t="shared" si="141"/>
        <v/>
      </c>
      <c r="FR8" s="24"/>
      <c r="FS8" s="25" t="str">
        <f t="shared" si="142"/>
        <v/>
      </c>
      <c r="FT8" s="24"/>
      <c r="FU8" s="25" t="str">
        <f t="shared" si="143"/>
        <v/>
      </c>
      <c r="FV8" s="24"/>
      <c r="FW8" s="25" t="str">
        <f t="shared" si="144"/>
        <v/>
      </c>
      <c r="FX8" s="24"/>
      <c r="FY8" s="25" t="str">
        <f t="shared" si="145"/>
        <v/>
      </c>
      <c r="FZ8" s="24"/>
      <c r="GA8" s="25" t="str">
        <f t="shared" si="146"/>
        <v/>
      </c>
      <c r="GB8" s="24"/>
      <c r="GC8" s="25" t="str">
        <f t="shared" si="147"/>
        <v/>
      </c>
      <c r="GD8" s="24"/>
      <c r="GE8" s="25" t="str">
        <f t="shared" si="148"/>
        <v/>
      </c>
      <c r="GF8" s="24"/>
      <c r="GG8" s="25" t="str">
        <f t="shared" si="149"/>
        <v/>
      </c>
      <c r="GH8" s="24"/>
      <c r="GI8" s="25" t="str">
        <f t="shared" si="150"/>
        <v/>
      </c>
      <c r="GJ8" s="24"/>
      <c r="GK8" s="25" t="str">
        <f t="shared" si="151"/>
        <v/>
      </c>
      <c r="GL8" s="24"/>
      <c r="GM8" s="25" t="str">
        <f t="shared" si="152"/>
        <v/>
      </c>
      <c r="GN8" s="24"/>
      <c r="GO8" s="25" t="str">
        <f t="shared" si="153"/>
        <v/>
      </c>
      <c r="GP8" s="24"/>
      <c r="GQ8" s="25" t="str">
        <f t="shared" si="154"/>
        <v/>
      </c>
      <c r="GR8" s="24"/>
      <c r="GS8" s="25" t="str">
        <f t="shared" si="155"/>
        <v/>
      </c>
      <c r="GT8" s="24"/>
      <c r="GU8" s="25" t="str">
        <f t="shared" si="156"/>
        <v/>
      </c>
      <c r="GV8" s="24"/>
      <c r="GW8" s="25" t="str">
        <f t="shared" si="157"/>
        <v/>
      </c>
      <c r="GX8" s="4" t="str">
        <f t="shared" si="161"/>
        <v/>
      </c>
      <c r="GY8" s="4" t="e">
        <f t="shared" si="162"/>
        <v>#DIV/0!</v>
      </c>
    </row>
    <row r="9" spans="1:207" ht="47.25">
      <c r="A9" s="279"/>
      <c r="B9" s="6" t="s">
        <v>43</v>
      </c>
      <c r="C9" s="6" t="s">
        <v>44</v>
      </c>
      <c r="D9" s="6" t="s">
        <v>45</v>
      </c>
      <c r="E9" s="22"/>
      <c r="F9" s="23"/>
      <c r="G9" s="25" t="str">
        <f t="shared" si="158"/>
        <v/>
      </c>
      <c r="H9" s="23"/>
      <c r="I9" s="25" t="str">
        <f t="shared" si="158"/>
        <v/>
      </c>
      <c r="J9" s="23"/>
      <c r="K9" s="25" t="str">
        <f t="shared" ref="K9" si="164">IF(J9="","",IF(J9=0,1,0))</f>
        <v/>
      </c>
      <c r="L9" s="23"/>
      <c r="M9" s="25" t="str">
        <f t="shared" si="160"/>
        <v/>
      </c>
      <c r="N9" s="24"/>
      <c r="O9" s="25" t="str">
        <f t="shared" si="62"/>
        <v/>
      </c>
      <c r="P9" s="24"/>
      <c r="Q9" s="25" t="str">
        <f t="shared" si="63"/>
        <v/>
      </c>
      <c r="R9" s="24"/>
      <c r="S9" s="25" t="str">
        <f t="shared" si="64"/>
        <v/>
      </c>
      <c r="T9" s="24"/>
      <c r="U9" s="25" t="str">
        <f t="shared" si="65"/>
        <v/>
      </c>
      <c r="V9" s="24"/>
      <c r="W9" s="25" t="str">
        <f t="shared" si="66"/>
        <v/>
      </c>
      <c r="X9" s="24"/>
      <c r="Y9" s="25" t="str">
        <f t="shared" si="67"/>
        <v/>
      </c>
      <c r="Z9" s="24"/>
      <c r="AA9" s="25" t="str">
        <f t="shared" si="68"/>
        <v/>
      </c>
      <c r="AB9" s="24"/>
      <c r="AC9" s="25" t="str">
        <f t="shared" si="69"/>
        <v/>
      </c>
      <c r="AD9" s="24"/>
      <c r="AE9" s="25" t="str">
        <f t="shared" si="70"/>
        <v/>
      </c>
      <c r="AF9" s="24"/>
      <c r="AG9" s="25" t="str">
        <f t="shared" si="71"/>
        <v/>
      </c>
      <c r="AH9" s="24"/>
      <c r="AI9" s="25" t="str">
        <f t="shared" si="72"/>
        <v/>
      </c>
      <c r="AJ9" s="24"/>
      <c r="AK9" s="25" t="str">
        <f t="shared" si="73"/>
        <v/>
      </c>
      <c r="AL9" s="24"/>
      <c r="AM9" s="25" t="str">
        <f t="shared" si="74"/>
        <v/>
      </c>
      <c r="AN9" s="24"/>
      <c r="AO9" s="25" t="str">
        <f t="shared" si="75"/>
        <v/>
      </c>
      <c r="AP9" s="24"/>
      <c r="AQ9" s="25" t="str">
        <f t="shared" si="76"/>
        <v/>
      </c>
      <c r="AR9" s="24"/>
      <c r="AS9" s="25" t="str">
        <f t="shared" si="77"/>
        <v/>
      </c>
      <c r="AT9" s="24"/>
      <c r="AU9" s="25" t="str">
        <f t="shared" si="78"/>
        <v/>
      </c>
      <c r="AV9" s="24"/>
      <c r="AW9" s="25" t="str">
        <f t="shared" si="79"/>
        <v/>
      </c>
      <c r="AX9" s="24"/>
      <c r="AY9" s="25" t="str">
        <f t="shared" si="80"/>
        <v/>
      </c>
      <c r="AZ9" s="24"/>
      <c r="BA9" s="25" t="str">
        <f t="shared" si="81"/>
        <v/>
      </c>
      <c r="BB9" s="24"/>
      <c r="BC9" s="25" t="str">
        <f t="shared" si="82"/>
        <v/>
      </c>
      <c r="BD9" s="24"/>
      <c r="BE9" s="25" t="str">
        <f t="shared" si="83"/>
        <v/>
      </c>
      <c r="BF9" s="24"/>
      <c r="BG9" s="25" t="str">
        <f t="shared" si="84"/>
        <v/>
      </c>
      <c r="BH9" s="24"/>
      <c r="BI9" s="25" t="str">
        <f t="shared" si="85"/>
        <v/>
      </c>
      <c r="BJ9" s="24"/>
      <c r="BK9" s="25" t="str">
        <f t="shared" si="86"/>
        <v/>
      </c>
      <c r="BL9" s="24"/>
      <c r="BM9" s="25" t="str">
        <f t="shared" si="87"/>
        <v/>
      </c>
      <c r="BN9" s="24"/>
      <c r="BO9" s="25" t="str">
        <f t="shared" si="88"/>
        <v/>
      </c>
      <c r="BP9" s="24"/>
      <c r="BQ9" s="25" t="str">
        <f t="shared" si="89"/>
        <v/>
      </c>
      <c r="BR9" s="24"/>
      <c r="BS9" s="25" t="str">
        <f t="shared" si="90"/>
        <v/>
      </c>
      <c r="BT9" s="24"/>
      <c r="BU9" s="25" t="str">
        <f t="shared" si="91"/>
        <v/>
      </c>
      <c r="BV9" s="24"/>
      <c r="BW9" s="25" t="str">
        <f t="shared" si="92"/>
        <v/>
      </c>
      <c r="BX9" s="24"/>
      <c r="BY9" s="25" t="str">
        <f t="shared" si="93"/>
        <v/>
      </c>
      <c r="BZ9" s="24"/>
      <c r="CA9" s="25" t="str">
        <f t="shared" si="94"/>
        <v/>
      </c>
      <c r="CB9" s="24"/>
      <c r="CC9" s="25" t="str">
        <f t="shared" si="95"/>
        <v/>
      </c>
      <c r="CD9" s="24"/>
      <c r="CE9" s="25" t="str">
        <f t="shared" si="96"/>
        <v/>
      </c>
      <c r="CF9" s="24"/>
      <c r="CG9" s="25" t="str">
        <f t="shared" si="97"/>
        <v/>
      </c>
      <c r="CH9" s="24"/>
      <c r="CI9" s="25" t="str">
        <f t="shared" si="98"/>
        <v/>
      </c>
      <c r="CJ9" s="24"/>
      <c r="CK9" s="25" t="str">
        <f t="shared" si="99"/>
        <v/>
      </c>
      <c r="CL9" s="24"/>
      <c r="CM9" s="25" t="str">
        <f t="shared" si="100"/>
        <v/>
      </c>
      <c r="CN9" s="24"/>
      <c r="CO9" s="25" t="str">
        <f t="shared" si="101"/>
        <v/>
      </c>
      <c r="CP9" s="24"/>
      <c r="CQ9" s="25" t="str">
        <f t="shared" si="102"/>
        <v/>
      </c>
      <c r="CR9" s="24"/>
      <c r="CS9" s="25" t="str">
        <f t="shared" si="103"/>
        <v/>
      </c>
      <c r="CT9" s="24"/>
      <c r="CU9" s="25" t="str">
        <f t="shared" si="104"/>
        <v/>
      </c>
      <c r="CV9" s="24"/>
      <c r="CW9" s="25" t="str">
        <f t="shared" si="105"/>
        <v/>
      </c>
      <c r="CX9" s="24"/>
      <c r="CY9" s="25" t="str">
        <f t="shared" si="106"/>
        <v/>
      </c>
      <c r="CZ9" s="24"/>
      <c r="DA9" s="25" t="str">
        <f t="shared" si="107"/>
        <v/>
      </c>
      <c r="DB9" s="24"/>
      <c r="DC9" s="25" t="str">
        <f t="shared" si="108"/>
        <v/>
      </c>
      <c r="DD9" s="24"/>
      <c r="DE9" s="25" t="str">
        <f t="shared" si="109"/>
        <v/>
      </c>
      <c r="DF9" s="24"/>
      <c r="DG9" s="25" t="str">
        <f t="shared" si="110"/>
        <v/>
      </c>
      <c r="DH9" s="24"/>
      <c r="DI9" s="25" t="str">
        <f t="shared" si="111"/>
        <v/>
      </c>
      <c r="DJ9" s="24"/>
      <c r="DK9" s="25" t="str">
        <f t="shared" si="112"/>
        <v/>
      </c>
      <c r="DL9" s="24"/>
      <c r="DM9" s="25" t="str">
        <f t="shared" si="113"/>
        <v/>
      </c>
      <c r="DN9" s="24"/>
      <c r="DO9" s="25" t="str">
        <f t="shared" si="114"/>
        <v/>
      </c>
      <c r="DP9" s="24"/>
      <c r="DQ9" s="25" t="str">
        <f t="shared" si="115"/>
        <v/>
      </c>
      <c r="DR9" s="24"/>
      <c r="DS9" s="25" t="str">
        <f t="shared" si="116"/>
        <v/>
      </c>
      <c r="DT9" s="24"/>
      <c r="DU9" s="25" t="str">
        <f t="shared" si="117"/>
        <v/>
      </c>
      <c r="DV9" s="24"/>
      <c r="DW9" s="25" t="str">
        <f t="shared" si="118"/>
        <v/>
      </c>
      <c r="DX9" s="24"/>
      <c r="DY9" s="25" t="str">
        <f t="shared" si="119"/>
        <v/>
      </c>
      <c r="DZ9" s="24"/>
      <c r="EA9" s="25" t="str">
        <f t="shared" si="120"/>
        <v/>
      </c>
      <c r="EB9" s="24"/>
      <c r="EC9" s="25" t="str">
        <f t="shared" si="121"/>
        <v/>
      </c>
      <c r="ED9" s="24"/>
      <c r="EE9" s="25" t="str">
        <f t="shared" si="122"/>
        <v/>
      </c>
      <c r="EF9" s="24"/>
      <c r="EG9" s="25" t="str">
        <f t="shared" si="123"/>
        <v/>
      </c>
      <c r="EH9" s="24"/>
      <c r="EI9" s="25" t="str">
        <f t="shared" si="124"/>
        <v/>
      </c>
      <c r="EJ9" s="24"/>
      <c r="EK9" s="25" t="str">
        <f t="shared" si="125"/>
        <v/>
      </c>
      <c r="EL9" s="24"/>
      <c r="EM9" s="25" t="str">
        <f t="shared" si="126"/>
        <v/>
      </c>
      <c r="EN9" s="24"/>
      <c r="EO9" s="25" t="str">
        <f t="shared" si="127"/>
        <v/>
      </c>
      <c r="EP9" s="24"/>
      <c r="EQ9" s="25" t="str">
        <f t="shared" si="128"/>
        <v/>
      </c>
      <c r="ER9" s="24"/>
      <c r="ES9" s="25" t="str">
        <f t="shared" si="129"/>
        <v/>
      </c>
      <c r="ET9" s="24"/>
      <c r="EU9" s="25" t="str">
        <f t="shared" si="130"/>
        <v/>
      </c>
      <c r="EV9" s="24"/>
      <c r="EW9" s="25" t="str">
        <f t="shared" si="131"/>
        <v/>
      </c>
      <c r="EX9" s="24"/>
      <c r="EY9" s="25" t="str">
        <f t="shared" si="132"/>
        <v/>
      </c>
      <c r="EZ9" s="24"/>
      <c r="FA9" s="25" t="str">
        <f t="shared" si="133"/>
        <v/>
      </c>
      <c r="FB9" s="24"/>
      <c r="FC9" s="25" t="str">
        <f t="shared" si="134"/>
        <v/>
      </c>
      <c r="FD9" s="24"/>
      <c r="FE9" s="25" t="str">
        <f t="shared" si="135"/>
        <v/>
      </c>
      <c r="FF9" s="24"/>
      <c r="FG9" s="25" t="str">
        <f t="shared" si="136"/>
        <v/>
      </c>
      <c r="FH9" s="24"/>
      <c r="FI9" s="25" t="str">
        <f t="shared" si="137"/>
        <v/>
      </c>
      <c r="FJ9" s="24"/>
      <c r="FK9" s="25" t="str">
        <f t="shared" si="138"/>
        <v/>
      </c>
      <c r="FL9" s="24"/>
      <c r="FM9" s="25" t="str">
        <f t="shared" si="139"/>
        <v/>
      </c>
      <c r="FN9" s="24"/>
      <c r="FO9" s="25" t="str">
        <f t="shared" si="140"/>
        <v/>
      </c>
      <c r="FP9" s="24"/>
      <c r="FQ9" s="25" t="str">
        <f t="shared" si="141"/>
        <v/>
      </c>
      <c r="FR9" s="24"/>
      <c r="FS9" s="25" t="str">
        <f t="shared" si="142"/>
        <v/>
      </c>
      <c r="FT9" s="24"/>
      <c r="FU9" s="25" t="str">
        <f t="shared" si="143"/>
        <v/>
      </c>
      <c r="FV9" s="24"/>
      <c r="FW9" s="25" t="str">
        <f t="shared" si="144"/>
        <v/>
      </c>
      <c r="FX9" s="24"/>
      <c r="FY9" s="25" t="str">
        <f t="shared" si="145"/>
        <v/>
      </c>
      <c r="FZ9" s="24"/>
      <c r="GA9" s="25" t="str">
        <f t="shared" si="146"/>
        <v/>
      </c>
      <c r="GB9" s="24"/>
      <c r="GC9" s="25" t="str">
        <f t="shared" si="147"/>
        <v/>
      </c>
      <c r="GD9" s="24"/>
      <c r="GE9" s="25" t="str">
        <f t="shared" si="148"/>
        <v/>
      </c>
      <c r="GF9" s="24"/>
      <c r="GG9" s="25" t="str">
        <f t="shared" si="149"/>
        <v/>
      </c>
      <c r="GH9" s="24"/>
      <c r="GI9" s="25" t="str">
        <f t="shared" si="150"/>
        <v/>
      </c>
      <c r="GJ9" s="24"/>
      <c r="GK9" s="25" t="str">
        <f t="shared" si="151"/>
        <v/>
      </c>
      <c r="GL9" s="24"/>
      <c r="GM9" s="25" t="str">
        <f t="shared" si="152"/>
        <v/>
      </c>
      <c r="GN9" s="24"/>
      <c r="GO9" s="25" t="str">
        <f t="shared" si="153"/>
        <v/>
      </c>
      <c r="GP9" s="24"/>
      <c r="GQ9" s="25" t="str">
        <f t="shared" si="154"/>
        <v/>
      </c>
      <c r="GR9" s="24"/>
      <c r="GS9" s="25" t="str">
        <f t="shared" si="155"/>
        <v/>
      </c>
      <c r="GT9" s="24"/>
      <c r="GU9" s="25" t="str">
        <f t="shared" si="156"/>
        <v/>
      </c>
      <c r="GV9" s="24"/>
      <c r="GW9" s="25" t="str">
        <f t="shared" si="157"/>
        <v/>
      </c>
      <c r="GX9" s="4" t="str">
        <f t="shared" si="161"/>
        <v/>
      </c>
      <c r="GY9" s="4" t="e">
        <f t="shared" si="162"/>
        <v>#DIV/0!</v>
      </c>
    </row>
    <row r="10" spans="1:207" ht="32.25" customHeight="1">
      <c r="A10" s="268" t="s">
        <v>46</v>
      </c>
      <c r="B10" s="276" t="s">
        <v>47</v>
      </c>
      <c r="C10" s="276" t="s">
        <v>48</v>
      </c>
      <c r="D10" s="7" t="s">
        <v>49</v>
      </c>
      <c r="E10" s="27"/>
      <c r="F10" s="23"/>
      <c r="G10" s="25" t="str">
        <f t="shared" si="158"/>
        <v/>
      </c>
      <c r="H10" s="23"/>
      <c r="I10" s="25" t="str">
        <f t="shared" si="158"/>
        <v/>
      </c>
      <c r="J10" s="23"/>
      <c r="K10" s="25" t="str">
        <f t="shared" ref="K10" si="165">IF(J10="","",IF(J10=0,1,0))</f>
        <v/>
      </c>
      <c r="L10" s="23"/>
      <c r="M10" s="25" t="str">
        <f t="shared" si="160"/>
        <v/>
      </c>
      <c r="N10" s="24"/>
      <c r="O10" s="25" t="str">
        <f t="shared" si="62"/>
        <v/>
      </c>
      <c r="P10" s="24"/>
      <c r="Q10" s="25" t="str">
        <f t="shared" si="63"/>
        <v/>
      </c>
      <c r="R10" s="24"/>
      <c r="S10" s="25" t="str">
        <f t="shared" si="64"/>
        <v/>
      </c>
      <c r="T10" s="24"/>
      <c r="U10" s="25" t="str">
        <f t="shared" si="65"/>
        <v/>
      </c>
      <c r="V10" s="24"/>
      <c r="W10" s="25" t="str">
        <f t="shared" si="66"/>
        <v/>
      </c>
      <c r="X10" s="24"/>
      <c r="Y10" s="25" t="str">
        <f t="shared" si="67"/>
        <v/>
      </c>
      <c r="Z10" s="24"/>
      <c r="AA10" s="25" t="str">
        <f t="shared" si="68"/>
        <v/>
      </c>
      <c r="AB10" s="24"/>
      <c r="AC10" s="25" t="str">
        <f t="shared" si="69"/>
        <v/>
      </c>
      <c r="AD10" s="24"/>
      <c r="AE10" s="25" t="str">
        <f t="shared" si="70"/>
        <v/>
      </c>
      <c r="AF10" s="24"/>
      <c r="AG10" s="25" t="str">
        <f t="shared" si="71"/>
        <v/>
      </c>
      <c r="AH10" s="24"/>
      <c r="AI10" s="25" t="str">
        <f t="shared" si="72"/>
        <v/>
      </c>
      <c r="AJ10" s="24"/>
      <c r="AK10" s="25" t="str">
        <f t="shared" si="73"/>
        <v/>
      </c>
      <c r="AL10" s="24"/>
      <c r="AM10" s="25" t="str">
        <f t="shared" si="74"/>
        <v/>
      </c>
      <c r="AN10" s="24"/>
      <c r="AO10" s="25" t="str">
        <f t="shared" si="75"/>
        <v/>
      </c>
      <c r="AP10" s="24"/>
      <c r="AQ10" s="25" t="str">
        <f t="shared" si="76"/>
        <v/>
      </c>
      <c r="AR10" s="24"/>
      <c r="AS10" s="25" t="str">
        <f t="shared" si="77"/>
        <v/>
      </c>
      <c r="AT10" s="24"/>
      <c r="AU10" s="25" t="str">
        <f t="shared" si="78"/>
        <v/>
      </c>
      <c r="AV10" s="24"/>
      <c r="AW10" s="25" t="str">
        <f t="shared" si="79"/>
        <v/>
      </c>
      <c r="AX10" s="24"/>
      <c r="AY10" s="25" t="str">
        <f t="shared" si="80"/>
        <v/>
      </c>
      <c r="AZ10" s="24"/>
      <c r="BA10" s="25" t="str">
        <f t="shared" si="81"/>
        <v/>
      </c>
      <c r="BB10" s="24"/>
      <c r="BC10" s="25" t="str">
        <f t="shared" si="82"/>
        <v/>
      </c>
      <c r="BD10" s="24"/>
      <c r="BE10" s="25" t="str">
        <f t="shared" si="83"/>
        <v/>
      </c>
      <c r="BF10" s="24"/>
      <c r="BG10" s="25" t="str">
        <f t="shared" si="84"/>
        <v/>
      </c>
      <c r="BH10" s="24"/>
      <c r="BI10" s="25" t="str">
        <f t="shared" si="85"/>
        <v/>
      </c>
      <c r="BJ10" s="24"/>
      <c r="BK10" s="25" t="str">
        <f t="shared" si="86"/>
        <v/>
      </c>
      <c r="BL10" s="24"/>
      <c r="BM10" s="25" t="str">
        <f t="shared" si="87"/>
        <v/>
      </c>
      <c r="BN10" s="24"/>
      <c r="BO10" s="25" t="str">
        <f t="shared" si="88"/>
        <v/>
      </c>
      <c r="BP10" s="24"/>
      <c r="BQ10" s="25" t="str">
        <f t="shared" si="89"/>
        <v/>
      </c>
      <c r="BR10" s="24"/>
      <c r="BS10" s="25" t="str">
        <f t="shared" si="90"/>
        <v/>
      </c>
      <c r="BT10" s="24"/>
      <c r="BU10" s="25" t="str">
        <f t="shared" si="91"/>
        <v/>
      </c>
      <c r="BV10" s="24"/>
      <c r="BW10" s="25" t="str">
        <f t="shared" si="92"/>
        <v/>
      </c>
      <c r="BX10" s="24"/>
      <c r="BY10" s="25" t="str">
        <f t="shared" si="93"/>
        <v/>
      </c>
      <c r="BZ10" s="24"/>
      <c r="CA10" s="25" t="str">
        <f t="shared" si="94"/>
        <v/>
      </c>
      <c r="CB10" s="24"/>
      <c r="CC10" s="25" t="str">
        <f t="shared" si="95"/>
        <v/>
      </c>
      <c r="CD10" s="24"/>
      <c r="CE10" s="25" t="str">
        <f t="shared" si="96"/>
        <v/>
      </c>
      <c r="CF10" s="24"/>
      <c r="CG10" s="25" t="str">
        <f t="shared" si="97"/>
        <v/>
      </c>
      <c r="CH10" s="24"/>
      <c r="CI10" s="25" t="str">
        <f t="shared" si="98"/>
        <v/>
      </c>
      <c r="CJ10" s="24"/>
      <c r="CK10" s="25" t="str">
        <f t="shared" si="99"/>
        <v/>
      </c>
      <c r="CL10" s="24"/>
      <c r="CM10" s="25" t="str">
        <f t="shared" si="100"/>
        <v/>
      </c>
      <c r="CN10" s="24"/>
      <c r="CO10" s="25" t="str">
        <f t="shared" si="101"/>
        <v/>
      </c>
      <c r="CP10" s="24"/>
      <c r="CQ10" s="25" t="str">
        <f t="shared" si="102"/>
        <v/>
      </c>
      <c r="CR10" s="24"/>
      <c r="CS10" s="25" t="str">
        <f t="shared" si="103"/>
        <v/>
      </c>
      <c r="CT10" s="24"/>
      <c r="CU10" s="25" t="str">
        <f t="shared" si="104"/>
        <v/>
      </c>
      <c r="CV10" s="24"/>
      <c r="CW10" s="25" t="str">
        <f t="shared" si="105"/>
        <v/>
      </c>
      <c r="CX10" s="24"/>
      <c r="CY10" s="25" t="str">
        <f t="shared" si="106"/>
        <v/>
      </c>
      <c r="CZ10" s="24"/>
      <c r="DA10" s="25" t="str">
        <f t="shared" si="107"/>
        <v/>
      </c>
      <c r="DB10" s="24"/>
      <c r="DC10" s="25" t="str">
        <f t="shared" si="108"/>
        <v/>
      </c>
      <c r="DD10" s="24"/>
      <c r="DE10" s="25" t="str">
        <f t="shared" si="109"/>
        <v/>
      </c>
      <c r="DF10" s="24"/>
      <c r="DG10" s="25" t="str">
        <f t="shared" si="110"/>
        <v/>
      </c>
      <c r="DH10" s="24"/>
      <c r="DI10" s="25" t="str">
        <f t="shared" si="111"/>
        <v/>
      </c>
      <c r="DJ10" s="24"/>
      <c r="DK10" s="25" t="str">
        <f t="shared" si="112"/>
        <v/>
      </c>
      <c r="DL10" s="24"/>
      <c r="DM10" s="25" t="str">
        <f t="shared" si="113"/>
        <v/>
      </c>
      <c r="DN10" s="24"/>
      <c r="DO10" s="25" t="str">
        <f t="shared" si="114"/>
        <v/>
      </c>
      <c r="DP10" s="24"/>
      <c r="DQ10" s="25" t="str">
        <f t="shared" si="115"/>
        <v/>
      </c>
      <c r="DR10" s="24"/>
      <c r="DS10" s="25" t="str">
        <f t="shared" si="116"/>
        <v/>
      </c>
      <c r="DT10" s="24"/>
      <c r="DU10" s="25" t="str">
        <f t="shared" si="117"/>
        <v/>
      </c>
      <c r="DV10" s="24"/>
      <c r="DW10" s="25" t="str">
        <f t="shared" si="118"/>
        <v/>
      </c>
      <c r="DX10" s="24"/>
      <c r="DY10" s="25" t="str">
        <f t="shared" si="119"/>
        <v/>
      </c>
      <c r="DZ10" s="24"/>
      <c r="EA10" s="25" t="str">
        <f t="shared" si="120"/>
        <v/>
      </c>
      <c r="EB10" s="24"/>
      <c r="EC10" s="25" t="str">
        <f t="shared" si="121"/>
        <v/>
      </c>
      <c r="ED10" s="24"/>
      <c r="EE10" s="25" t="str">
        <f t="shared" si="122"/>
        <v/>
      </c>
      <c r="EF10" s="24"/>
      <c r="EG10" s="25" t="str">
        <f t="shared" si="123"/>
        <v/>
      </c>
      <c r="EH10" s="24"/>
      <c r="EI10" s="25" t="str">
        <f t="shared" si="124"/>
        <v/>
      </c>
      <c r="EJ10" s="24"/>
      <c r="EK10" s="25" t="str">
        <f t="shared" si="125"/>
        <v/>
      </c>
      <c r="EL10" s="24"/>
      <c r="EM10" s="25" t="str">
        <f t="shared" si="126"/>
        <v/>
      </c>
      <c r="EN10" s="24"/>
      <c r="EO10" s="25" t="str">
        <f t="shared" si="127"/>
        <v/>
      </c>
      <c r="EP10" s="24"/>
      <c r="EQ10" s="25" t="str">
        <f t="shared" si="128"/>
        <v/>
      </c>
      <c r="ER10" s="24"/>
      <c r="ES10" s="25" t="str">
        <f t="shared" si="129"/>
        <v/>
      </c>
      <c r="ET10" s="24"/>
      <c r="EU10" s="25" t="str">
        <f t="shared" si="130"/>
        <v/>
      </c>
      <c r="EV10" s="24"/>
      <c r="EW10" s="25" t="str">
        <f t="shared" si="131"/>
        <v/>
      </c>
      <c r="EX10" s="24"/>
      <c r="EY10" s="25" t="str">
        <f t="shared" si="132"/>
        <v/>
      </c>
      <c r="EZ10" s="24"/>
      <c r="FA10" s="25" t="str">
        <f t="shared" si="133"/>
        <v/>
      </c>
      <c r="FB10" s="24"/>
      <c r="FC10" s="25" t="str">
        <f t="shared" si="134"/>
        <v/>
      </c>
      <c r="FD10" s="24"/>
      <c r="FE10" s="25" t="str">
        <f t="shared" si="135"/>
        <v/>
      </c>
      <c r="FF10" s="24"/>
      <c r="FG10" s="25" t="str">
        <f t="shared" si="136"/>
        <v/>
      </c>
      <c r="FH10" s="24"/>
      <c r="FI10" s="25" t="str">
        <f t="shared" si="137"/>
        <v/>
      </c>
      <c r="FJ10" s="24"/>
      <c r="FK10" s="25" t="str">
        <f t="shared" si="138"/>
        <v/>
      </c>
      <c r="FL10" s="24"/>
      <c r="FM10" s="25" t="str">
        <f t="shared" si="139"/>
        <v/>
      </c>
      <c r="FN10" s="24"/>
      <c r="FO10" s="25" t="str">
        <f t="shared" si="140"/>
        <v/>
      </c>
      <c r="FP10" s="24"/>
      <c r="FQ10" s="25" t="str">
        <f t="shared" si="141"/>
        <v/>
      </c>
      <c r="FR10" s="24"/>
      <c r="FS10" s="25" t="str">
        <f t="shared" si="142"/>
        <v/>
      </c>
      <c r="FT10" s="24"/>
      <c r="FU10" s="25" t="str">
        <f t="shared" si="143"/>
        <v/>
      </c>
      <c r="FV10" s="24"/>
      <c r="FW10" s="25" t="str">
        <f t="shared" si="144"/>
        <v/>
      </c>
      <c r="FX10" s="24"/>
      <c r="FY10" s="25" t="str">
        <f t="shared" si="145"/>
        <v/>
      </c>
      <c r="FZ10" s="24"/>
      <c r="GA10" s="25" t="str">
        <f t="shared" si="146"/>
        <v/>
      </c>
      <c r="GB10" s="24"/>
      <c r="GC10" s="25" t="str">
        <f t="shared" si="147"/>
        <v/>
      </c>
      <c r="GD10" s="24"/>
      <c r="GE10" s="25" t="str">
        <f t="shared" si="148"/>
        <v/>
      </c>
      <c r="GF10" s="24"/>
      <c r="GG10" s="25" t="str">
        <f t="shared" si="149"/>
        <v/>
      </c>
      <c r="GH10" s="24"/>
      <c r="GI10" s="25" t="str">
        <f t="shared" si="150"/>
        <v/>
      </c>
      <c r="GJ10" s="24"/>
      <c r="GK10" s="25" t="str">
        <f t="shared" si="151"/>
        <v/>
      </c>
      <c r="GL10" s="24"/>
      <c r="GM10" s="25" t="str">
        <f t="shared" si="152"/>
        <v/>
      </c>
      <c r="GN10" s="24"/>
      <c r="GO10" s="25" t="str">
        <f t="shared" si="153"/>
        <v/>
      </c>
      <c r="GP10" s="24"/>
      <c r="GQ10" s="25" t="str">
        <f t="shared" si="154"/>
        <v/>
      </c>
      <c r="GR10" s="24"/>
      <c r="GS10" s="25" t="str">
        <f t="shared" si="155"/>
        <v/>
      </c>
      <c r="GT10" s="24"/>
      <c r="GU10" s="25" t="str">
        <f t="shared" si="156"/>
        <v/>
      </c>
      <c r="GV10" s="24"/>
      <c r="GW10" s="25" t="str">
        <f t="shared" si="157"/>
        <v/>
      </c>
      <c r="GX10" s="4" t="str">
        <f t="shared" si="161"/>
        <v/>
      </c>
      <c r="GY10" s="4" t="e">
        <f t="shared" si="162"/>
        <v>#DIV/0!</v>
      </c>
    </row>
    <row r="11" spans="1:207" ht="32.25" customHeight="1">
      <c r="A11" s="270"/>
      <c r="B11" s="276"/>
      <c r="C11" s="276"/>
      <c r="D11" s="7" t="s">
        <v>50</v>
      </c>
      <c r="E11" s="27"/>
      <c r="F11" s="23"/>
      <c r="G11" s="25" t="str">
        <f t="shared" si="158"/>
        <v/>
      </c>
      <c r="H11" s="23"/>
      <c r="I11" s="25" t="str">
        <f t="shared" si="158"/>
        <v/>
      </c>
      <c r="J11" s="23"/>
      <c r="K11" s="25" t="str">
        <f t="shared" ref="K11" si="166">IF(J11="","",IF(J11=0,1,0))</f>
        <v/>
      </c>
      <c r="L11" s="23"/>
      <c r="M11" s="25" t="str">
        <f t="shared" si="160"/>
        <v/>
      </c>
      <c r="N11" s="24"/>
      <c r="O11" s="25" t="str">
        <f t="shared" si="62"/>
        <v/>
      </c>
      <c r="P11" s="24"/>
      <c r="Q11" s="25" t="str">
        <f t="shared" si="63"/>
        <v/>
      </c>
      <c r="R11" s="24"/>
      <c r="S11" s="25" t="str">
        <f t="shared" si="64"/>
        <v/>
      </c>
      <c r="T11" s="24"/>
      <c r="U11" s="25" t="str">
        <f t="shared" si="65"/>
        <v/>
      </c>
      <c r="V11" s="24"/>
      <c r="W11" s="25" t="str">
        <f t="shared" si="66"/>
        <v/>
      </c>
      <c r="X11" s="24"/>
      <c r="Y11" s="25" t="str">
        <f t="shared" si="67"/>
        <v/>
      </c>
      <c r="Z11" s="24"/>
      <c r="AA11" s="25" t="str">
        <f t="shared" si="68"/>
        <v/>
      </c>
      <c r="AB11" s="24"/>
      <c r="AC11" s="25" t="str">
        <f t="shared" si="69"/>
        <v/>
      </c>
      <c r="AD11" s="24"/>
      <c r="AE11" s="25" t="str">
        <f t="shared" si="70"/>
        <v/>
      </c>
      <c r="AF11" s="24"/>
      <c r="AG11" s="25" t="str">
        <f t="shared" si="71"/>
        <v/>
      </c>
      <c r="AH11" s="24"/>
      <c r="AI11" s="25" t="str">
        <f t="shared" si="72"/>
        <v/>
      </c>
      <c r="AJ11" s="24"/>
      <c r="AK11" s="25" t="str">
        <f t="shared" si="73"/>
        <v/>
      </c>
      <c r="AL11" s="24"/>
      <c r="AM11" s="25" t="str">
        <f t="shared" si="74"/>
        <v/>
      </c>
      <c r="AN11" s="24"/>
      <c r="AO11" s="25" t="str">
        <f t="shared" si="75"/>
        <v/>
      </c>
      <c r="AP11" s="24"/>
      <c r="AQ11" s="25" t="str">
        <f t="shared" si="76"/>
        <v/>
      </c>
      <c r="AR11" s="24"/>
      <c r="AS11" s="25" t="str">
        <f t="shared" si="77"/>
        <v/>
      </c>
      <c r="AT11" s="24"/>
      <c r="AU11" s="25" t="str">
        <f t="shared" si="78"/>
        <v/>
      </c>
      <c r="AV11" s="24"/>
      <c r="AW11" s="25" t="str">
        <f t="shared" si="79"/>
        <v/>
      </c>
      <c r="AX11" s="24"/>
      <c r="AY11" s="25" t="str">
        <f t="shared" si="80"/>
        <v/>
      </c>
      <c r="AZ11" s="24"/>
      <c r="BA11" s="25" t="str">
        <f t="shared" si="81"/>
        <v/>
      </c>
      <c r="BB11" s="24"/>
      <c r="BC11" s="25" t="str">
        <f t="shared" si="82"/>
        <v/>
      </c>
      <c r="BD11" s="24"/>
      <c r="BE11" s="25" t="str">
        <f t="shared" si="83"/>
        <v/>
      </c>
      <c r="BF11" s="24"/>
      <c r="BG11" s="25" t="str">
        <f t="shared" si="84"/>
        <v/>
      </c>
      <c r="BH11" s="24"/>
      <c r="BI11" s="25" t="str">
        <f t="shared" si="85"/>
        <v/>
      </c>
      <c r="BJ11" s="24"/>
      <c r="BK11" s="25" t="str">
        <f t="shared" si="86"/>
        <v/>
      </c>
      <c r="BL11" s="24"/>
      <c r="BM11" s="25" t="str">
        <f t="shared" si="87"/>
        <v/>
      </c>
      <c r="BN11" s="24"/>
      <c r="BO11" s="25" t="str">
        <f t="shared" si="88"/>
        <v/>
      </c>
      <c r="BP11" s="24"/>
      <c r="BQ11" s="25" t="str">
        <f t="shared" si="89"/>
        <v/>
      </c>
      <c r="BR11" s="24"/>
      <c r="BS11" s="25" t="str">
        <f t="shared" si="90"/>
        <v/>
      </c>
      <c r="BT11" s="24"/>
      <c r="BU11" s="25" t="str">
        <f t="shared" si="91"/>
        <v/>
      </c>
      <c r="BV11" s="24"/>
      <c r="BW11" s="25" t="str">
        <f t="shared" si="92"/>
        <v/>
      </c>
      <c r="BX11" s="24"/>
      <c r="BY11" s="25" t="str">
        <f t="shared" si="93"/>
        <v/>
      </c>
      <c r="BZ11" s="24"/>
      <c r="CA11" s="25" t="str">
        <f t="shared" si="94"/>
        <v/>
      </c>
      <c r="CB11" s="24"/>
      <c r="CC11" s="25" t="str">
        <f t="shared" si="95"/>
        <v/>
      </c>
      <c r="CD11" s="24"/>
      <c r="CE11" s="25" t="str">
        <f t="shared" si="96"/>
        <v/>
      </c>
      <c r="CF11" s="24"/>
      <c r="CG11" s="25" t="str">
        <f t="shared" si="97"/>
        <v/>
      </c>
      <c r="CH11" s="24"/>
      <c r="CI11" s="25" t="str">
        <f t="shared" si="98"/>
        <v/>
      </c>
      <c r="CJ11" s="24"/>
      <c r="CK11" s="25" t="str">
        <f t="shared" si="99"/>
        <v/>
      </c>
      <c r="CL11" s="24"/>
      <c r="CM11" s="25" t="str">
        <f t="shared" si="100"/>
        <v/>
      </c>
      <c r="CN11" s="24"/>
      <c r="CO11" s="25" t="str">
        <f t="shared" si="101"/>
        <v/>
      </c>
      <c r="CP11" s="24"/>
      <c r="CQ11" s="25" t="str">
        <f t="shared" si="102"/>
        <v/>
      </c>
      <c r="CR11" s="24"/>
      <c r="CS11" s="25" t="str">
        <f t="shared" si="103"/>
        <v/>
      </c>
      <c r="CT11" s="24"/>
      <c r="CU11" s="25" t="str">
        <f t="shared" si="104"/>
        <v/>
      </c>
      <c r="CV11" s="24"/>
      <c r="CW11" s="25" t="str">
        <f t="shared" si="105"/>
        <v/>
      </c>
      <c r="CX11" s="24"/>
      <c r="CY11" s="25" t="str">
        <f t="shared" si="106"/>
        <v/>
      </c>
      <c r="CZ11" s="24"/>
      <c r="DA11" s="25" t="str">
        <f t="shared" si="107"/>
        <v/>
      </c>
      <c r="DB11" s="24"/>
      <c r="DC11" s="25" t="str">
        <f t="shared" si="108"/>
        <v/>
      </c>
      <c r="DD11" s="24"/>
      <c r="DE11" s="25" t="str">
        <f t="shared" si="109"/>
        <v/>
      </c>
      <c r="DF11" s="24"/>
      <c r="DG11" s="25" t="str">
        <f t="shared" si="110"/>
        <v/>
      </c>
      <c r="DH11" s="24"/>
      <c r="DI11" s="25" t="str">
        <f t="shared" si="111"/>
        <v/>
      </c>
      <c r="DJ11" s="24"/>
      <c r="DK11" s="25" t="str">
        <f t="shared" si="112"/>
        <v/>
      </c>
      <c r="DL11" s="24"/>
      <c r="DM11" s="25" t="str">
        <f t="shared" si="113"/>
        <v/>
      </c>
      <c r="DN11" s="24"/>
      <c r="DO11" s="25" t="str">
        <f t="shared" si="114"/>
        <v/>
      </c>
      <c r="DP11" s="24"/>
      <c r="DQ11" s="25" t="str">
        <f t="shared" si="115"/>
        <v/>
      </c>
      <c r="DR11" s="24"/>
      <c r="DS11" s="25" t="str">
        <f t="shared" si="116"/>
        <v/>
      </c>
      <c r="DT11" s="24"/>
      <c r="DU11" s="25" t="str">
        <f t="shared" si="117"/>
        <v/>
      </c>
      <c r="DV11" s="24"/>
      <c r="DW11" s="25" t="str">
        <f t="shared" si="118"/>
        <v/>
      </c>
      <c r="DX11" s="24"/>
      <c r="DY11" s="25" t="str">
        <f t="shared" si="119"/>
        <v/>
      </c>
      <c r="DZ11" s="24"/>
      <c r="EA11" s="25" t="str">
        <f t="shared" si="120"/>
        <v/>
      </c>
      <c r="EB11" s="24"/>
      <c r="EC11" s="25" t="str">
        <f t="shared" si="121"/>
        <v/>
      </c>
      <c r="ED11" s="24"/>
      <c r="EE11" s="25" t="str">
        <f t="shared" si="122"/>
        <v/>
      </c>
      <c r="EF11" s="24"/>
      <c r="EG11" s="25" t="str">
        <f t="shared" si="123"/>
        <v/>
      </c>
      <c r="EH11" s="24"/>
      <c r="EI11" s="25" t="str">
        <f t="shared" si="124"/>
        <v/>
      </c>
      <c r="EJ11" s="24"/>
      <c r="EK11" s="25" t="str">
        <f t="shared" si="125"/>
        <v/>
      </c>
      <c r="EL11" s="24"/>
      <c r="EM11" s="25" t="str">
        <f t="shared" si="126"/>
        <v/>
      </c>
      <c r="EN11" s="24"/>
      <c r="EO11" s="25" t="str">
        <f t="shared" si="127"/>
        <v/>
      </c>
      <c r="EP11" s="24"/>
      <c r="EQ11" s="25" t="str">
        <f t="shared" si="128"/>
        <v/>
      </c>
      <c r="ER11" s="24"/>
      <c r="ES11" s="25" t="str">
        <f t="shared" si="129"/>
        <v/>
      </c>
      <c r="ET11" s="24"/>
      <c r="EU11" s="25" t="str">
        <f t="shared" si="130"/>
        <v/>
      </c>
      <c r="EV11" s="24"/>
      <c r="EW11" s="25" t="str">
        <f t="shared" si="131"/>
        <v/>
      </c>
      <c r="EX11" s="24"/>
      <c r="EY11" s="25" t="str">
        <f t="shared" si="132"/>
        <v/>
      </c>
      <c r="EZ11" s="24"/>
      <c r="FA11" s="25" t="str">
        <f t="shared" si="133"/>
        <v/>
      </c>
      <c r="FB11" s="24"/>
      <c r="FC11" s="25" t="str">
        <f t="shared" si="134"/>
        <v/>
      </c>
      <c r="FD11" s="24"/>
      <c r="FE11" s="25" t="str">
        <f t="shared" si="135"/>
        <v/>
      </c>
      <c r="FF11" s="24"/>
      <c r="FG11" s="25" t="str">
        <f t="shared" si="136"/>
        <v/>
      </c>
      <c r="FH11" s="24"/>
      <c r="FI11" s="25" t="str">
        <f t="shared" si="137"/>
        <v/>
      </c>
      <c r="FJ11" s="24"/>
      <c r="FK11" s="25" t="str">
        <f t="shared" si="138"/>
        <v/>
      </c>
      <c r="FL11" s="24"/>
      <c r="FM11" s="25" t="str">
        <f t="shared" si="139"/>
        <v/>
      </c>
      <c r="FN11" s="24"/>
      <c r="FO11" s="25" t="str">
        <f t="shared" si="140"/>
        <v/>
      </c>
      <c r="FP11" s="24"/>
      <c r="FQ11" s="25" t="str">
        <f t="shared" si="141"/>
        <v/>
      </c>
      <c r="FR11" s="24"/>
      <c r="FS11" s="25" t="str">
        <f t="shared" si="142"/>
        <v/>
      </c>
      <c r="FT11" s="24"/>
      <c r="FU11" s="25" t="str">
        <f t="shared" si="143"/>
        <v/>
      </c>
      <c r="FV11" s="24"/>
      <c r="FW11" s="25" t="str">
        <f t="shared" si="144"/>
        <v/>
      </c>
      <c r="FX11" s="24"/>
      <c r="FY11" s="25" t="str">
        <f t="shared" si="145"/>
        <v/>
      </c>
      <c r="FZ11" s="24"/>
      <c r="GA11" s="25" t="str">
        <f t="shared" si="146"/>
        <v/>
      </c>
      <c r="GB11" s="24"/>
      <c r="GC11" s="25" t="str">
        <f t="shared" si="147"/>
        <v/>
      </c>
      <c r="GD11" s="24"/>
      <c r="GE11" s="25" t="str">
        <f t="shared" si="148"/>
        <v/>
      </c>
      <c r="GF11" s="24"/>
      <c r="GG11" s="25" t="str">
        <f t="shared" si="149"/>
        <v/>
      </c>
      <c r="GH11" s="24"/>
      <c r="GI11" s="25" t="str">
        <f t="shared" si="150"/>
        <v/>
      </c>
      <c r="GJ11" s="24"/>
      <c r="GK11" s="25" t="str">
        <f t="shared" si="151"/>
        <v/>
      </c>
      <c r="GL11" s="24"/>
      <c r="GM11" s="25" t="str">
        <f t="shared" si="152"/>
        <v/>
      </c>
      <c r="GN11" s="24"/>
      <c r="GO11" s="25" t="str">
        <f t="shared" si="153"/>
        <v/>
      </c>
      <c r="GP11" s="24"/>
      <c r="GQ11" s="25" t="str">
        <f t="shared" si="154"/>
        <v/>
      </c>
      <c r="GR11" s="24"/>
      <c r="GS11" s="25" t="str">
        <f t="shared" si="155"/>
        <v/>
      </c>
      <c r="GT11" s="24"/>
      <c r="GU11" s="25" t="str">
        <f t="shared" si="156"/>
        <v/>
      </c>
      <c r="GV11" s="24"/>
      <c r="GW11" s="25" t="str">
        <f t="shared" si="157"/>
        <v/>
      </c>
      <c r="GX11" s="4" t="str">
        <f t="shared" si="161"/>
        <v/>
      </c>
      <c r="GY11" s="4" t="e">
        <f t="shared" si="162"/>
        <v>#DIV/0!</v>
      </c>
    </row>
    <row r="12" spans="1:207" ht="15.75" customHeight="1">
      <c r="A12" s="268" t="s">
        <v>51</v>
      </c>
      <c r="B12" s="271" t="s">
        <v>52</v>
      </c>
      <c r="C12" s="272"/>
      <c r="D12" s="273"/>
      <c r="E12" s="22"/>
      <c r="F12" s="23"/>
      <c r="G12" s="25" t="str">
        <f t="shared" si="158"/>
        <v/>
      </c>
      <c r="H12" s="23"/>
      <c r="I12" s="25" t="str">
        <f t="shared" si="158"/>
        <v/>
      </c>
      <c r="J12" s="23"/>
      <c r="K12" s="26" t="str">
        <f t="shared" ref="K12" si="167">IF(J12="","",IF(J12=0,1,0))</f>
        <v/>
      </c>
      <c r="L12" s="23"/>
      <c r="M12" s="25" t="str">
        <f t="shared" si="160"/>
        <v/>
      </c>
      <c r="N12" s="24"/>
      <c r="O12" s="25" t="str">
        <f t="shared" si="62"/>
        <v/>
      </c>
      <c r="P12" s="24"/>
      <c r="Q12" s="25" t="str">
        <f t="shared" si="63"/>
        <v/>
      </c>
      <c r="R12" s="24"/>
      <c r="S12" s="26" t="str">
        <f t="shared" si="64"/>
        <v/>
      </c>
      <c r="T12" s="24"/>
      <c r="U12" s="25" t="str">
        <f t="shared" si="65"/>
        <v/>
      </c>
      <c r="V12" s="24"/>
      <c r="W12" s="25" t="str">
        <f t="shared" si="66"/>
        <v/>
      </c>
      <c r="X12" s="24"/>
      <c r="Y12" s="25" t="str">
        <f t="shared" si="67"/>
        <v/>
      </c>
      <c r="Z12" s="24"/>
      <c r="AA12" s="26" t="str">
        <f t="shared" si="68"/>
        <v/>
      </c>
      <c r="AB12" s="24"/>
      <c r="AC12" s="25" t="str">
        <f t="shared" si="69"/>
        <v/>
      </c>
      <c r="AD12" s="24"/>
      <c r="AE12" s="25" t="str">
        <f t="shared" si="70"/>
        <v/>
      </c>
      <c r="AF12" s="24"/>
      <c r="AG12" s="25" t="str">
        <f t="shared" si="71"/>
        <v/>
      </c>
      <c r="AH12" s="24"/>
      <c r="AI12" s="26" t="str">
        <f t="shared" si="72"/>
        <v/>
      </c>
      <c r="AJ12" s="24"/>
      <c r="AK12" s="25" t="str">
        <f t="shared" si="73"/>
        <v/>
      </c>
      <c r="AL12" s="24"/>
      <c r="AM12" s="25" t="str">
        <f t="shared" si="74"/>
        <v/>
      </c>
      <c r="AN12" s="24"/>
      <c r="AO12" s="25" t="str">
        <f t="shared" si="75"/>
        <v/>
      </c>
      <c r="AP12" s="24"/>
      <c r="AQ12" s="26" t="str">
        <f t="shared" si="76"/>
        <v/>
      </c>
      <c r="AR12" s="24"/>
      <c r="AS12" s="25" t="str">
        <f t="shared" si="77"/>
        <v/>
      </c>
      <c r="AT12" s="24"/>
      <c r="AU12" s="25" t="str">
        <f t="shared" si="78"/>
        <v/>
      </c>
      <c r="AV12" s="24"/>
      <c r="AW12" s="25" t="str">
        <f t="shared" si="79"/>
        <v/>
      </c>
      <c r="AX12" s="24"/>
      <c r="AY12" s="26" t="str">
        <f t="shared" si="80"/>
        <v/>
      </c>
      <c r="AZ12" s="24"/>
      <c r="BA12" s="25" t="str">
        <f t="shared" si="81"/>
        <v/>
      </c>
      <c r="BB12" s="24"/>
      <c r="BC12" s="25" t="str">
        <f t="shared" si="82"/>
        <v/>
      </c>
      <c r="BD12" s="24"/>
      <c r="BE12" s="25" t="str">
        <f t="shared" si="83"/>
        <v/>
      </c>
      <c r="BF12" s="24"/>
      <c r="BG12" s="26" t="str">
        <f t="shared" si="84"/>
        <v/>
      </c>
      <c r="BH12" s="24"/>
      <c r="BI12" s="25" t="str">
        <f t="shared" si="85"/>
        <v/>
      </c>
      <c r="BJ12" s="24"/>
      <c r="BK12" s="25" t="str">
        <f t="shared" si="86"/>
        <v/>
      </c>
      <c r="BL12" s="24"/>
      <c r="BM12" s="25" t="str">
        <f t="shared" si="87"/>
        <v/>
      </c>
      <c r="BN12" s="24"/>
      <c r="BO12" s="26" t="str">
        <f t="shared" si="88"/>
        <v/>
      </c>
      <c r="BP12" s="24"/>
      <c r="BQ12" s="25" t="str">
        <f t="shared" si="89"/>
        <v/>
      </c>
      <c r="BR12" s="24"/>
      <c r="BS12" s="25" t="str">
        <f t="shared" si="90"/>
        <v/>
      </c>
      <c r="BT12" s="24"/>
      <c r="BU12" s="25" t="str">
        <f t="shared" si="91"/>
        <v/>
      </c>
      <c r="BV12" s="24"/>
      <c r="BW12" s="26" t="str">
        <f t="shared" si="92"/>
        <v/>
      </c>
      <c r="BX12" s="24"/>
      <c r="BY12" s="25" t="str">
        <f t="shared" si="93"/>
        <v/>
      </c>
      <c r="BZ12" s="24"/>
      <c r="CA12" s="25" t="str">
        <f t="shared" si="94"/>
        <v/>
      </c>
      <c r="CB12" s="24"/>
      <c r="CC12" s="25" t="str">
        <f t="shared" si="95"/>
        <v/>
      </c>
      <c r="CD12" s="24"/>
      <c r="CE12" s="26" t="str">
        <f t="shared" si="96"/>
        <v/>
      </c>
      <c r="CF12" s="24"/>
      <c r="CG12" s="25" t="str">
        <f t="shared" si="97"/>
        <v/>
      </c>
      <c r="CH12" s="24"/>
      <c r="CI12" s="25" t="str">
        <f t="shared" si="98"/>
        <v/>
      </c>
      <c r="CJ12" s="24"/>
      <c r="CK12" s="25" t="str">
        <f t="shared" si="99"/>
        <v/>
      </c>
      <c r="CL12" s="24"/>
      <c r="CM12" s="26" t="str">
        <f t="shared" si="100"/>
        <v/>
      </c>
      <c r="CN12" s="24"/>
      <c r="CO12" s="25" t="str">
        <f t="shared" si="101"/>
        <v/>
      </c>
      <c r="CP12" s="24"/>
      <c r="CQ12" s="25" t="str">
        <f t="shared" si="102"/>
        <v/>
      </c>
      <c r="CR12" s="24"/>
      <c r="CS12" s="25" t="str">
        <f t="shared" si="103"/>
        <v/>
      </c>
      <c r="CT12" s="24"/>
      <c r="CU12" s="26" t="str">
        <f t="shared" si="104"/>
        <v/>
      </c>
      <c r="CV12" s="24"/>
      <c r="CW12" s="25" t="str">
        <f t="shared" si="105"/>
        <v/>
      </c>
      <c r="CX12" s="24"/>
      <c r="CY12" s="25" t="str">
        <f t="shared" si="106"/>
        <v/>
      </c>
      <c r="CZ12" s="24"/>
      <c r="DA12" s="25" t="str">
        <f t="shared" si="107"/>
        <v/>
      </c>
      <c r="DB12" s="24"/>
      <c r="DC12" s="26" t="str">
        <f t="shared" si="108"/>
        <v/>
      </c>
      <c r="DD12" s="24"/>
      <c r="DE12" s="25" t="str">
        <f t="shared" si="109"/>
        <v/>
      </c>
      <c r="DF12" s="24"/>
      <c r="DG12" s="25" t="str">
        <f t="shared" si="110"/>
        <v/>
      </c>
      <c r="DH12" s="24"/>
      <c r="DI12" s="25" t="str">
        <f t="shared" si="111"/>
        <v/>
      </c>
      <c r="DJ12" s="24"/>
      <c r="DK12" s="26" t="str">
        <f t="shared" si="112"/>
        <v/>
      </c>
      <c r="DL12" s="24"/>
      <c r="DM12" s="25" t="str">
        <f t="shared" si="113"/>
        <v/>
      </c>
      <c r="DN12" s="24"/>
      <c r="DO12" s="25" t="str">
        <f t="shared" si="114"/>
        <v/>
      </c>
      <c r="DP12" s="24"/>
      <c r="DQ12" s="25" t="str">
        <f t="shared" si="115"/>
        <v/>
      </c>
      <c r="DR12" s="24"/>
      <c r="DS12" s="26" t="str">
        <f t="shared" si="116"/>
        <v/>
      </c>
      <c r="DT12" s="24"/>
      <c r="DU12" s="25" t="str">
        <f t="shared" si="117"/>
        <v/>
      </c>
      <c r="DV12" s="24"/>
      <c r="DW12" s="25" t="str">
        <f t="shared" si="118"/>
        <v/>
      </c>
      <c r="DX12" s="24"/>
      <c r="DY12" s="25" t="str">
        <f t="shared" si="119"/>
        <v/>
      </c>
      <c r="DZ12" s="24"/>
      <c r="EA12" s="26" t="str">
        <f t="shared" si="120"/>
        <v/>
      </c>
      <c r="EB12" s="24"/>
      <c r="EC12" s="25" t="str">
        <f t="shared" si="121"/>
        <v/>
      </c>
      <c r="ED12" s="24"/>
      <c r="EE12" s="25" t="str">
        <f t="shared" si="122"/>
        <v/>
      </c>
      <c r="EF12" s="24"/>
      <c r="EG12" s="25" t="str">
        <f t="shared" si="123"/>
        <v/>
      </c>
      <c r="EH12" s="24"/>
      <c r="EI12" s="26" t="str">
        <f t="shared" si="124"/>
        <v/>
      </c>
      <c r="EJ12" s="24"/>
      <c r="EK12" s="25" t="str">
        <f t="shared" si="125"/>
        <v/>
      </c>
      <c r="EL12" s="24"/>
      <c r="EM12" s="25" t="str">
        <f t="shared" si="126"/>
        <v/>
      </c>
      <c r="EN12" s="24"/>
      <c r="EO12" s="25" t="str">
        <f t="shared" si="127"/>
        <v/>
      </c>
      <c r="EP12" s="24"/>
      <c r="EQ12" s="26" t="str">
        <f t="shared" si="128"/>
        <v/>
      </c>
      <c r="ER12" s="24"/>
      <c r="ES12" s="25" t="str">
        <f t="shared" si="129"/>
        <v/>
      </c>
      <c r="ET12" s="24"/>
      <c r="EU12" s="25" t="str">
        <f t="shared" si="130"/>
        <v/>
      </c>
      <c r="EV12" s="24"/>
      <c r="EW12" s="25" t="str">
        <f t="shared" si="131"/>
        <v/>
      </c>
      <c r="EX12" s="24"/>
      <c r="EY12" s="26" t="str">
        <f t="shared" si="132"/>
        <v/>
      </c>
      <c r="EZ12" s="24"/>
      <c r="FA12" s="25" t="str">
        <f t="shared" si="133"/>
        <v/>
      </c>
      <c r="FB12" s="24"/>
      <c r="FC12" s="25" t="str">
        <f t="shared" si="134"/>
        <v/>
      </c>
      <c r="FD12" s="24"/>
      <c r="FE12" s="25" t="str">
        <f t="shared" si="135"/>
        <v/>
      </c>
      <c r="FF12" s="24"/>
      <c r="FG12" s="26" t="str">
        <f t="shared" si="136"/>
        <v/>
      </c>
      <c r="FH12" s="24"/>
      <c r="FI12" s="25" t="str">
        <f t="shared" si="137"/>
        <v/>
      </c>
      <c r="FJ12" s="24"/>
      <c r="FK12" s="25" t="str">
        <f t="shared" si="138"/>
        <v/>
      </c>
      <c r="FL12" s="24"/>
      <c r="FM12" s="25" t="str">
        <f t="shared" si="139"/>
        <v/>
      </c>
      <c r="FN12" s="24"/>
      <c r="FO12" s="26" t="str">
        <f t="shared" si="140"/>
        <v/>
      </c>
      <c r="FP12" s="24"/>
      <c r="FQ12" s="25" t="str">
        <f t="shared" si="141"/>
        <v/>
      </c>
      <c r="FR12" s="24"/>
      <c r="FS12" s="25" t="str">
        <f t="shared" si="142"/>
        <v/>
      </c>
      <c r="FT12" s="24"/>
      <c r="FU12" s="25" t="str">
        <f t="shared" si="143"/>
        <v/>
      </c>
      <c r="FV12" s="24"/>
      <c r="FW12" s="26" t="str">
        <f t="shared" si="144"/>
        <v/>
      </c>
      <c r="FX12" s="24"/>
      <c r="FY12" s="25" t="str">
        <f t="shared" si="145"/>
        <v/>
      </c>
      <c r="FZ12" s="24"/>
      <c r="GA12" s="25" t="str">
        <f t="shared" si="146"/>
        <v/>
      </c>
      <c r="GB12" s="24"/>
      <c r="GC12" s="25" t="str">
        <f t="shared" si="147"/>
        <v/>
      </c>
      <c r="GD12" s="24"/>
      <c r="GE12" s="26" t="str">
        <f t="shared" si="148"/>
        <v/>
      </c>
      <c r="GF12" s="24"/>
      <c r="GG12" s="25" t="str">
        <f t="shared" si="149"/>
        <v/>
      </c>
      <c r="GH12" s="24"/>
      <c r="GI12" s="25" t="str">
        <f t="shared" si="150"/>
        <v/>
      </c>
      <c r="GJ12" s="24"/>
      <c r="GK12" s="25" t="str">
        <f t="shared" si="151"/>
        <v/>
      </c>
      <c r="GL12" s="24"/>
      <c r="GM12" s="26" t="str">
        <f t="shared" si="152"/>
        <v/>
      </c>
      <c r="GN12" s="24"/>
      <c r="GO12" s="25" t="str">
        <f t="shared" si="153"/>
        <v/>
      </c>
      <c r="GP12" s="24"/>
      <c r="GQ12" s="25" t="str">
        <f t="shared" si="154"/>
        <v/>
      </c>
      <c r="GR12" s="24"/>
      <c r="GS12" s="25" t="str">
        <f t="shared" si="155"/>
        <v/>
      </c>
      <c r="GT12" s="24"/>
      <c r="GU12" s="26" t="str">
        <f t="shared" si="156"/>
        <v/>
      </c>
      <c r="GV12" s="24"/>
      <c r="GW12" s="25" t="str">
        <f t="shared" si="157"/>
        <v/>
      </c>
      <c r="GX12" s="4" t="str">
        <f t="shared" si="161"/>
        <v/>
      </c>
      <c r="GY12" s="4" t="e">
        <f t="shared" si="162"/>
        <v>#DIV/0!</v>
      </c>
    </row>
    <row r="13" spans="1:207" ht="15.75" customHeight="1">
      <c r="A13" s="269"/>
      <c r="B13" s="271" t="s">
        <v>53</v>
      </c>
      <c r="C13" s="272"/>
      <c r="D13" s="273"/>
      <c r="E13" s="22"/>
      <c r="F13" s="23"/>
      <c r="G13" s="25" t="str">
        <f t="shared" si="158"/>
        <v/>
      </c>
      <c r="H13" s="24"/>
      <c r="I13" s="25" t="str">
        <f t="shared" si="158"/>
        <v/>
      </c>
      <c r="J13" s="23"/>
      <c r="K13" s="26" t="str">
        <f t="shared" ref="K13" si="168">IF(J13="","",IF(J13=0,1,0))</f>
        <v/>
      </c>
      <c r="L13" s="24"/>
      <c r="M13" s="25" t="str">
        <f t="shared" si="160"/>
        <v/>
      </c>
      <c r="N13" s="24"/>
      <c r="O13" s="25" t="str">
        <f t="shared" si="62"/>
        <v/>
      </c>
      <c r="P13" s="24"/>
      <c r="Q13" s="25" t="str">
        <f t="shared" si="63"/>
        <v/>
      </c>
      <c r="R13" s="24"/>
      <c r="S13" s="26" t="str">
        <f t="shared" si="64"/>
        <v/>
      </c>
      <c r="T13" s="24"/>
      <c r="U13" s="25" t="str">
        <f t="shared" si="65"/>
        <v/>
      </c>
      <c r="V13" s="24"/>
      <c r="W13" s="25" t="str">
        <f t="shared" si="66"/>
        <v/>
      </c>
      <c r="X13" s="24"/>
      <c r="Y13" s="25" t="str">
        <f t="shared" si="67"/>
        <v/>
      </c>
      <c r="Z13" s="24"/>
      <c r="AA13" s="26" t="str">
        <f t="shared" si="68"/>
        <v/>
      </c>
      <c r="AB13" s="24"/>
      <c r="AC13" s="25" t="str">
        <f t="shared" si="69"/>
        <v/>
      </c>
      <c r="AD13" s="24"/>
      <c r="AE13" s="25" t="str">
        <f t="shared" si="70"/>
        <v/>
      </c>
      <c r="AF13" s="24"/>
      <c r="AG13" s="25" t="str">
        <f t="shared" si="71"/>
        <v/>
      </c>
      <c r="AH13" s="24"/>
      <c r="AI13" s="26" t="str">
        <f t="shared" si="72"/>
        <v/>
      </c>
      <c r="AJ13" s="24"/>
      <c r="AK13" s="25" t="str">
        <f t="shared" si="73"/>
        <v/>
      </c>
      <c r="AL13" s="24"/>
      <c r="AM13" s="25" t="str">
        <f t="shared" si="74"/>
        <v/>
      </c>
      <c r="AN13" s="24"/>
      <c r="AO13" s="25" t="str">
        <f t="shared" si="75"/>
        <v/>
      </c>
      <c r="AP13" s="24"/>
      <c r="AQ13" s="26" t="str">
        <f t="shared" si="76"/>
        <v/>
      </c>
      <c r="AR13" s="24"/>
      <c r="AS13" s="25" t="str">
        <f t="shared" si="77"/>
        <v/>
      </c>
      <c r="AT13" s="24"/>
      <c r="AU13" s="25" t="str">
        <f t="shared" si="78"/>
        <v/>
      </c>
      <c r="AV13" s="24"/>
      <c r="AW13" s="25" t="str">
        <f t="shared" si="79"/>
        <v/>
      </c>
      <c r="AX13" s="24"/>
      <c r="AY13" s="26" t="str">
        <f t="shared" si="80"/>
        <v/>
      </c>
      <c r="AZ13" s="24"/>
      <c r="BA13" s="25" t="str">
        <f t="shared" si="81"/>
        <v/>
      </c>
      <c r="BB13" s="24"/>
      <c r="BC13" s="25" t="str">
        <f t="shared" si="82"/>
        <v/>
      </c>
      <c r="BD13" s="24"/>
      <c r="BE13" s="25" t="str">
        <f t="shared" si="83"/>
        <v/>
      </c>
      <c r="BF13" s="24"/>
      <c r="BG13" s="26" t="str">
        <f t="shared" si="84"/>
        <v/>
      </c>
      <c r="BH13" s="24"/>
      <c r="BI13" s="25" t="str">
        <f t="shared" si="85"/>
        <v/>
      </c>
      <c r="BJ13" s="24"/>
      <c r="BK13" s="25" t="str">
        <f t="shared" si="86"/>
        <v/>
      </c>
      <c r="BL13" s="24"/>
      <c r="BM13" s="25" t="str">
        <f t="shared" si="87"/>
        <v/>
      </c>
      <c r="BN13" s="24"/>
      <c r="BO13" s="26" t="str">
        <f t="shared" si="88"/>
        <v/>
      </c>
      <c r="BP13" s="24"/>
      <c r="BQ13" s="25" t="str">
        <f t="shared" si="89"/>
        <v/>
      </c>
      <c r="BR13" s="24"/>
      <c r="BS13" s="25" t="str">
        <f t="shared" si="90"/>
        <v/>
      </c>
      <c r="BT13" s="24"/>
      <c r="BU13" s="25" t="str">
        <f t="shared" si="91"/>
        <v/>
      </c>
      <c r="BV13" s="24"/>
      <c r="BW13" s="26" t="str">
        <f t="shared" si="92"/>
        <v/>
      </c>
      <c r="BX13" s="24"/>
      <c r="BY13" s="25" t="str">
        <f t="shared" si="93"/>
        <v/>
      </c>
      <c r="BZ13" s="24"/>
      <c r="CA13" s="25" t="str">
        <f t="shared" si="94"/>
        <v/>
      </c>
      <c r="CB13" s="24"/>
      <c r="CC13" s="25" t="str">
        <f t="shared" si="95"/>
        <v/>
      </c>
      <c r="CD13" s="24"/>
      <c r="CE13" s="26" t="str">
        <f t="shared" si="96"/>
        <v/>
      </c>
      <c r="CF13" s="24"/>
      <c r="CG13" s="25" t="str">
        <f t="shared" si="97"/>
        <v/>
      </c>
      <c r="CH13" s="24"/>
      <c r="CI13" s="25" t="str">
        <f t="shared" si="98"/>
        <v/>
      </c>
      <c r="CJ13" s="24"/>
      <c r="CK13" s="25" t="str">
        <f t="shared" si="99"/>
        <v/>
      </c>
      <c r="CL13" s="24"/>
      <c r="CM13" s="26" t="str">
        <f t="shared" si="100"/>
        <v/>
      </c>
      <c r="CN13" s="24"/>
      <c r="CO13" s="25" t="str">
        <f t="shared" si="101"/>
        <v/>
      </c>
      <c r="CP13" s="24"/>
      <c r="CQ13" s="25" t="str">
        <f t="shared" si="102"/>
        <v/>
      </c>
      <c r="CR13" s="24"/>
      <c r="CS13" s="25" t="str">
        <f t="shared" si="103"/>
        <v/>
      </c>
      <c r="CT13" s="24"/>
      <c r="CU13" s="26" t="str">
        <f t="shared" si="104"/>
        <v/>
      </c>
      <c r="CV13" s="24"/>
      <c r="CW13" s="25" t="str">
        <f t="shared" si="105"/>
        <v/>
      </c>
      <c r="CX13" s="24"/>
      <c r="CY13" s="25" t="str">
        <f t="shared" si="106"/>
        <v/>
      </c>
      <c r="CZ13" s="24"/>
      <c r="DA13" s="25" t="str">
        <f t="shared" si="107"/>
        <v/>
      </c>
      <c r="DB13" s="24"/>
      <c r="DC13" s="26" t="str">
        <f t="shared" si="108"/>
        <v/>
      </c>
      <c r="DD13" s="24"/>
      <c r="DE13" s="25" t="str">
        <f t="shared" si="109"/>
        <v/>
      </c>
      <c r="DF13" s="24"/>
      <c r="DG13" s="25" t="str">
        <f t="shared" si="110"/>
        <v/>
      </c>
      <c r="DH13" s="24"/>
      <c r="DI13" s="25" t="str">
        <f t="shared" si="111"/>
        <v/>
      </c>
      <c r="DJ13" s="24"/>
      <c r="DK13" s="26" t="str">
        <f t="shared" si="112"/>
        <v/>
      </c>
      <c r="DL13" s="24"/>
      <c r="DM13" s="25" t="str">
        <f t="shared" si="113"/>
        <v/>
      </c>
      <c r="DN13" s="24"/>
      <c r="DO13" s="25" t="str">
        <f t="shared" si="114"/>
        <v/>
      </c>
      <c r="DP13" s="24"/>
      <c r="DQ13" s="25" t="str">
        <f t="shared" si="115"/>
        <v/>
      </c>
      <c r="DR13" s="24"/>
      <c r="DS13" s="26" t="str">
        <f t="shared" si="116"/>
        <v/>
      </c>
      <c r="DT13" s="24"/>
      <c r="DU13" s="25" t="str">
        <f t="shared" si="117"/>
        <v/>
      </c>
      <c r="DV13" s="24"/>
      <c r="DW13" s="25" t="str">
        <f t="shared" si="118"/>
        <v/>
      </c>
      <c r="DX13" s="24"/>
      <c r="DY13" s="25" t="str">
        <f t="shared" si="119"/>
        <v/>
      </c>
      <c r="DZ13" s="24"/>
      <c r="EA13" s="26" t="str">
        <f t="shared" si="120"/>
        <v/>
      </c>
      <c r="EB13" s="24"/>
      <c r="EC13" s="25" t="str">
        <f t="shared" si="121"/>
        <v/>
      </c>
      <c r="ED13" s="24"/>
      <c r="EE13" s="25" t="str">
        <f t="shared" si="122"/>
        <v/>
      </c>
      <c r="EF13" s="24"/>
      <c r="EG13" s="25" t="str">
        <f t="shared" si="123"/>
        <v/>
      </c>
      <c r="EH13" s="24"/>
      <c r="EI13" s="26" t="str">
        <f t="shared" si="124"/>
        <v/>
      </c>
      <c r="EJ13" s="24"/>
      <c r="EK13" s="25" t="str">
        <f t="shared" si="125"/>
        <v/>
      </c>
      <c r="EL13" s="24"/>
      <c r="EM13" s="25" t="str">
        <f t="shared" si="126"/>
        <v/>
      </c>
      <c r="EN13" s="24"/>
      <c r="EO13" s="25" t="str">
        <f t="shared" si="127"/>
        <v/>
      </c>
      <c r="EP13" s="24"/>
      <c r="EQ13" s="26" t="str">
        <f t="shared" si="128"/>
        <v/>
      </c>
      <c r="ER13" s="24"/>
      <c r="ES13" s="25" t="str">
        <f t="shared" si="129"/>
        <v/>
      </c>
      <c r="ET13" s="24"/>
      <c r="EU13" s="25" t="str">
        <f t="shared" si="130"/>
        <v/>
      </c>
      <c r="EV13" s="24"/>
      <c r="EW13" s="25" t="str">
        <f t="shared" si="131"/>
        <v/>
      </c>
      <c r="EX13" s="24"/>
      <c r="EY13" s="26" t="str">
        <f t="shared" si="132"/>
        <v/>
      </c>
      <c r="EZ13" s="24"/>
      <c r="FA13" s="25" t="str">
        <f t="shared" si="133"/>
        <v/>
      </c>
      <c r="FB13" s="24"/>
      <c r="FC13" s="25" t="str">
        <f t="shared" si="134"/>
        <v/>
      </c>
      <c r="FD13" s="24"/>
      <c r="FE13" s="25" t="str">
        <f t="shared" si="135"/>
        <v/>
      </c>
      <c r="FF13" s="24"/>
      <c r="FG13" s="26" t="str">
        <f t="shared" si="136"/>
        <v/>
      </c>
      <c r="FH13" s="24"/>
      <c r="FI13" s="25" t="str">
        <f t="shared" si="137"/>
        <v/>
      </c>
      <c r="FJ13" s="24"/>
      <c r="FK13" s="25" t="str">
        <f t="shared" si="138"/>
        <v/>
      </c>
      <c r="FL13" s="24"/>
      <c r="FM13" s="25" t="str">
        <f t="shared" si="139"/>
        <v/>
      </c>
      <c r="FN13" s="24"/>
      <c r="FO13" s="26" t="str">
        <f t="shared" si="140"/>
        <v/>
      </c>
      <c r="FP13" s="24"/>
      <c r="FQ13" s="25" t="str">
        <f t="shared" si="141"/>
        <v/>
      </c>
      <c r="FR13" s="24"/>
      <c r="FS13" s="25" t="str">
        <f t="shared" si="142"/>
        <v/>
      </c>
      <c r="FT13" s="24"/>
      <c r="FU13" s="25" t="str">
        <f t="shared" si="143"/>
        <v/>
      </c>
      <c r="FV13" s="24"/>
      <c r="FW13" s="26" t="str">
        <f t="shared" si="144"/>
        <v/>
      </c>
      <c r="FX13" s="24"/>
      <c r="FY13" s="25" t="str">
        <f t="shared" si="145"/>
        <v/>
      </c>
      <c r="FZ13" s="24"/>
      <c r="GA13" s="25" t="str">
        <f t="shared" si="146"/>
        <v/>
      </c>
      <c r="GB13" s="24"/>
      <c r="GC13" s="25" t="str">
        <f t="shared" si="147"/>
        <v/>
      </c>
      <c r="GD13" s="24"/>
      <c r="GE13" s="26" t="str">
        <f t="shared" si="148"/>
        <v/>
      </c>
      <c r="GF13" s="24"/>
      <c r="GG13" s="25" t="str">
        <f t="shared" si="149"/>
        <v/>
      </c>
      <c r="GH13" s="24"/>
      <c r="GI13" s="25" t="str">
        <f t="shared" si="150"/>
        <v/>
      </c>
      <c r="GJ13" s="24"/>
      <c r="GK13" s="25" t="str">
        <f t="shared" si="151"/>
        <v/>
      </c>
      <c r="GL13" s="24"/>
      <c r="GM13" s="26" t="str">
        <f t="shared" si="152"/>
        <v/>
      </c>
      <c r="GN13" s="24"/>
      <c r="GO13" s="25" t="str">
        <f t="shared" si="153"/>
        <v/>
      </c>
      <c r="GP13" s="24"/>
      <c r="GQ13" s="25" t="str">
        <f t="shared" si="154"/>
        <v/>
      </c>
      <c r="GR13" s="24"/>
      <c r="GS13" s="25" t="str">
        <f t="shared" si="155"/>
        <v/>
      </c>
      <c r="GT13" s="24"/>
      <c r="GU13" s="26" t="str">
        <f t="shared" si="156"/>
        <v/>
      </c>
      <c r="GV13" s="24"/>
      <c r="GW13" s="25" t="str">
        <f t="shared" si="157"/>
        <v/>
      </c>
      <c r="GX13" s="4" t="str">
        <f t="shared" si="161"/>
        <v/>
      </c>
      <c r="GY13" s="4" t="e">
        <f t="shared" si="162"/>
        <v>#DIV/0!</v>
      </c>
    </row>
    <row r="14" spans="1:207" ht="15.75" customHeight="1">
      <c r="A14" s="269"/>
      <c r="B14" s="271" t="s">
        <v>54</v>
      </c>
      <c r="C14" s="272"/>
      <c r="D14" s="273"/>
      <c r="E14" s="22"/>
      <c r="F14" s="24"/>
      <c r="G14" s="25" t="str">
        <f t="shared" si="158"/>
        <v/>
      </c>
      <c r="H14" s="24"/>
      <c r="I14" s="25" t="str">
        <f t="shared" si="158"/>
        <v/>
      </c>
      <c r="J14" s="24"/>
      <c r="K14" s="26" t="str">
        <f t="shared" ref="K14" si="169">IF(J14="","",IF(J14=0,1,0))</f>
        <v/>
      </c>
      <c r="L14" s="24"/>
      <c r="M14" s="25" t="str">
        <f t="shared" si="160"/>
        <v/>
      </c>
      <c r="N14" s="24"/>
      <c r="O14" s="25" t="str">
        <f t="shared" si="62"/>
        <v/>
      </c>
      <c r="P14" s="24"/>
      <c r="Q14" s="25" t="str">
        <f t="shared" si="63"/>
        <v/>
      </c>
      <c r="R14" s="24"/>
      <c r="S14" s="26" t="str">
        <f t="shared" si="64"/>
        <v/>
      </c>
      <c r="T14" s="24"/>
      <c r="U14" s="25" t="str">
        <f t="shared" si="65"/>
        <v/>
      </c>
      <c r="V14" s="24"/>
      <c r="W14" s="25" t="str">
        <f t="shared" si="66"/>
        <v/>
      </c>
      <c r="X14" s="24"/>
      <c r="Y14" s="25" t="str">
        <f t="shared" si="67"/>
        <v/>
      </c>
      <c r="Z14" s="24"/>
      <c r="AA14" s="26" t="str">
        <f t="shared" si="68"/>
        <v/>
      </c>
      <c r="AB14" s="24"/>
      <c r="AC14" s="25" t="str">
        <f t="shared" si="69"/>
        <v/>
      </c>
      <c r="AD14" s="24"/>
      <c r="AE14" s="25" t="str">
        <f t="shared" si="70"/>
        <v/>
      </c>
      <c r="AF14" s="24"/>
      <c r="AG14" s="25" t="str">
        <f t="shared" si="71"/>
        <v/>
      </c>
      <c r="AH14" s="24"/>
      <c r="AI14" s="26" t="str">
        <f t="shared" si="72"/>
        <v/>
      </c>
      <c r="AJ14" s="24"/>
      <c r="AK14" s="25" t="str">
        <f t="shared" si="73"/>
        <v/>
      </c>
      <c r="AL14" s="24"/>
      <c r="AM14" s="25" t="str">
        <f t="shared" si="74"/>
        <v/>
      </c>
      <c r="AN14" s="24"/>
      <c r="AO14" s="25" t="str">
        <f t="shared" si="75"/>
        <v/>
      </c>
      <c r="AP14" s="24"/>
      <c r="AQ14" s="26" t="str">
        <f t="shared" si="76"/>
        <v/>
      </c>
      <c r="AR14" s="24"/>
      <c r="AS14" s="25" t="str">
        <f t="shared" si="77"/>
        <v/>
      </c>
      <c r="AT14" s="24"/>
      <c r="AU14" s="25" t="str">
        <f t="shared" si="78"/>
        <v/>
      </c>
      <c r="AV14" s="24"/>
      <c r="AW14" s="25" t="str">
        <f t="shared" si="79"/>
        <v/>
      </c>
      <c r="AX14" s="24"/>
      <c r="AY14" s="26" t="str">
        <f t="shared" si="80"/>
        <v/>
      </c>
      <c r="AZ14" s="24"/>
      <c r="BA14" s="25" t="str">
        <f t="shared" si="81"/>
        <v/>
      </c>
      <c r="BB14" s="24"/>
      <c r="BC14" s="25" t="str">
        <f t="shared" si="82"/>
        <v/>
      </c>
      <c r="BD14" s="24"/>
      <c r="BE14" s="25" t="str">
        <f t="shared" si="83"/>
        <v/>
      </c>
      <c r="BF14" s="24"/>
      <c r="BG14" s="26" t="str">
        <f t="shared" si="84"/>
        <v/>
      </c>
      <c r="BH14" s="24"/>
      <c r="BI14" s="25" t="str">
        <f t="shared" si="85"/>
        <v/>
      </c>
      <c r="BJ14" s="24"/>
      <c r="BK14" s="25" t="str">
        <f t="shared" si="86"/>
        <v/>
      </c>
      <c r="BL14" s="24"/>
      <c r="BM14" s="25" t="str">
        <f t="shared" si="87"/>
        <v/>
      </c>
      <c r="BN14" s="24"/>
      <c r="BO14" s="26" t="str">
        <f t="shared" si="88"/>
        <v/>
      </c>
      <c r="BP14" s="24"/>
      <c r="BQ14" s="25" t="str">
        <f t="shared" si="89"/>
        <v/>
      </c>
      <c r="BR14" s="24"/>
      <c r="BS14" s="25" t="str">
        <f t="shared" si="90"/>
        <v/>
      </c>
      <c r="BT14" s="24"/>
      <c r="BU14" s="25" t="str">
        <f t="shared" si="91"/>
        <v/>
      </c>
      <c r="BV14" s="24"/>
      <c r="BW14" s="26" t="str">
        <f t="shared" si="92"/>
        <v/>
      </c>
      <c r="BX14" s="24"/>
      <c r="BY14" s="25" t="str">
        <f t="shared" si="93"/>
        <v/>
      </c>
      <c r="BZ14" s="24"/>
      <c r="CA14" s="25" t="str">
        <f t="shared" si="94"/>
        <v/>
      </c>
      <c r="CB14" s="24"/>
      <c r="CC14" s="25" t="str">
        <f t="shared" si="95"/>
        <v/>
      </c>
      <c r="CD14" s="24"/>
      <c r="CE14" s="26" t="str">
        <f t="shared" si="96"/>
        <v/>
      </c>
      <c r="CF14" s="24"/>
      <c r="CG14" s="25" t="str">
        <f t="shared" si="97"/>
        <v/>
      </c>
      <c r="CH14" s="24"/>
      <c r="CI14" s="25" t="str">
        <f t="shared" si="98"/>
        <v/>
      </c>
      <c r="CJ14" s="24"/>
      <c r="CK14" s="25" t="str">
        <f t="shared" si="99"/>
        <v/>
      </c>
      <c r="CL14" s="24"/>
      <c r="CM14" s="26" t="str">
        <f t="shared" si="100"/>
        <v/>
      </c>
      <c r="CN14" s="24"/>
      <c r="CO14" s="25" t="str">
        <f t="shared" si="101"/>
        <v/>
      </c>
      <c r="CP14" s="24"/>
      <c r="CQ14" s="25" t="str">
        <f t="shared" si="102"/>
        <v/>
      </c>
      <c r="CR14" s="24"/>
      <c r="CS14" s="25" t="str">
        <f t="shared" si="103"/>
        <v/>
      </c>
      <c r="CT14" s="24"/>
      <c r="CU14" s="26" t="str">
        <f t="shared" si="104"/>
        <v/>
      </c>
      <c r="CV14" s="24"/>
      <c r="CW14" s="25" t="str">
        <f t="shared" si="105"/>
        <v/>
      </c>
      <c r="CX14" s="24"/>
      <c r="CY14" s="25" t="str">
        <f t="shared" si="106"/>
        <v/>
      </c>
      <c r="CZ14" s="24"/>
      <c r="DA14" s="25" t="str">
        <f t="shared" si="107"/>
        <v/>
      </c>
      <c r="DB14" s="24"/>
      <c r="DC14" s="26" t="str">
        <f t="shared" si="108"/>
        <v/>
      </c>
      <c r="DD14" s="24"/>
      <c r="DE14" s="25" t="str">
        <f t="shared" si="109"/>
        <v/>
      </c>
      <c r="DF14" s="24"/>
      <c r="DG14" s="25" t="str">
        <f t="shared" si="110"/>
        <v/>
      </c>
      <c r="DH14" s="24"/>
      <c r="DI14" s="25" t="str">
        <f t="shared" si="111"/>
        <v/>
      </c>
      <c r="DJ14" s="24"/>
      <c r="DK14" s="26" t="str">
        <f t="shared" si="112"/>
        <v/>
      </c>
      <c r="DL14" s="24"/>
      <c r="DM14" s="25" t="str">
        <f t="shared" si="113"/>
        <v/>
      </c>
      <c r="DN14" s="24"/>
      <c r="DO14" s="25" t="str">
        <f t="shared" si="114"/>
        <v/>
      </c>
      <c r="DP14" s="24"/>
      <c r="DQ14" s="25" t="str">
        <f t="shared" si="115"/>
        <v/>
      </c>
      <c r="DR14" s="24"/>
      <c r="DS14" s="26" t="str">
        <f t="shared" si="116"/>
        <v/>
      </c>
      <c r="DT14" s="24"/>
      <c r="DU14" s="25" t="str">
        <f t="shared" si="117"/>
        <v/>
      </c>
      <c r="DV14" s="24"/>
      <c r="DW14" s="25" t="str">
        <f t="shared" si="118"/>
        <v/>
      </c>
      <c r="DX14" s="24"/>
      <c r="DY14" s="25" t="str">
        <f t="shared" si="119"/>
        <v/>
      </c>
      <c r="DZ14" s="24"/>
      <c r="EA14" s="26" t="str">
        <f t="shared" si="120"/>
        <v/>
      </c>
      <c r="EB14" s="24"/>
      <c r="EC14" s="25" t="str">
        <f t="shared" si="121"/>
        <v/>
      </c>
      <c r="ED14" s="24"/>
      <c r="EE14" s="25" t="str">
        <f t="shared" si="122"/>
        <v/>
      </c>
      <c r="EF14" s="24"/>
      <c r="EG14" s="25" t="str">
        <f t="shared" si="123"/>
        <v/>
      </c>
      <c r="EH14" s="24"/>
      <c r="EI14" s="26" t="str">
        <f t="shared" si="124"/>
        <v/>
      </c>
      <c r="EJ14" s="24"/>
      <c r="EK14" s="25" t="str">
        <f t="shared" si="125"/>
        <v/>
      </c>
      <c r="EL14" s="24"/>
      <c r="EM14" s="25" t="str">
        <f t="shared" si="126"/>
        <v/>
      </c>
      <c r="EN14" s="24"/>
      <c r="EO14" s="25" t="str">
        <f t="shared" si="127"/>
        <v/>
      </c>
      <c r="EP14" s="24"/>
      <c r="EQ14" s="26" t="str">
        <f t="shared" si="128"/>
        <v/>
      </c>
      <c r="ER14" s="24"/>
      <c r="ES14" s="25" t="str">
        <f t="shared" si="129"/>
        <v/>
      </c>
      <c r="ET14" s="24"/>
      <c r="EU14" s="25" t="str">
        <f t="shared" si="130"/>
        <v/>
      </c>
      <c r="EV14" s="24"/>
      <c r="EW14" s="25" t="str">
        <f t="shared" si="131"/>
        <v/>
      </c>
      <c r="EX14" s="24"/>
      <c r="EY14" s="26" t="str">
        <f t="shared" si="132"/>
        <v/>
      </c>
      <c r="EZ14" s="24"/>
      <c r="FA14" s="25" t="str">
        <f t="shared" si="133"/>
        <v/>
      </c>
      <c r="FB14" s="24"/>
      <c r="FC14" s="25" t="str">
        <f t="shared" si="134"/>
        <v/>
      </c>
      <c r="FD14" s="24"/>
      <c r="FE14" s="25" t="str">
        <f t="shared" si="135"/>
        <v/>
      </c>
      <c r="FF14" s="24"/>
      <c r="FG14" s="26" t="str">
        <f t="shared" si="136"/>
        <v/>
      </c>
      <c r="FH14" s="24"/>
      <c r="FI14" s="25" t="str">
        <f t="shared" si="137"/>
        <v/>
      </c>
      <c r="FJ14" s="24"/>
      <c r="FK14" s="25" t="str">
        <f t="shared" si="138"/>
        <v/>
      </c>
      <c r="FL14" s="24"/>
      <c r="FM14" s="25" t="str">
        <f t="shared" si="139"/>
        <v/>
      </c>
      <c r="FN14" s="24"/>
      <c r="FO14" s="26" t="str">
        <f t="shared" si="140"/>
        <v/>
      </c>
      <c r="FP14" s="24"/>
      <c r="FQ14" s="25" t="str">
        <f t="shared" si="141"/>
        <v/>
      </c>
      <c r="FR14" s="24"/>
      <c r="FS14" s="25" t="str">
        <f t="shared" si="142"/>
        <v/>
      </c>
      <c r="FT14" s="24"/>
      <c r="FU14" s="25" t="str">
        <f t="shared" si="143"/>
        <v/>
      </c>
      <c r="FV14" s="24"/>
      <c r="FW14" s="26" t="str">
        <f t="shared" si="144"/>
        <v/>
      </c>
      <c r="FX14" s="24"/>
      <c r="FY14" s="25" t="str">
        <f t="shared" si="145"/>
        <v/>
      </c>
      <c r="FZ14" s="24"/>
      <c r="GA14" s="25" t="str">
        <f t="shared" si="146"/>
        <v/>
      </c>
      <c r="GB14" s="24"/>
      <c r="GC14" s="25" t="str">
        <f t="shared" si="147"/>
        <v/>
      </c>
      <c r="GD14" s="24"/>
      <c r="GE14" s="26" t="str">
        <f t="shared" si="148"/>
        <v/>
      </c>
      <c r="GF14" s="24"/>
      <c r="GG14" s="25" t="str">
        <f t="shared" si="149"/>
        <v/>
      </c>
      <c r="GH14" s="24"/>
      <c r="GI14" s="25" t="str">
        <f t="shared" si="150"/>
        <v/>
      </c>
      <c r="GJ14" s="24"/>
      <c r="GK14" s="25" t="str">
        <f t="shared" si="151"/>
        <v/>
      </c>
      <c r="GL14" s="24"/>
      <c r="GM14" s="26" t="str">
        <f t="shared" si="152"/>
        <v/>
      </c>
      <c r="GN14" s="24"/>
      <c r="GO14" s="25" t="str">
        <f t="shared" si="153"/>
        <v/>
      </c>
      <c r="GP14" s="24"/>
      <c r="GQ14" s="25" t="str">
        <f t="shared" si="154"/>
        <v/>
      </c>
      <c r="GR14" s="24"/>
      <c r="GS14" s="25" t="str">
        <f t="shared" si="155"/>
        <v/>
      </c>
      <c r="GT14" s="24"/>
      <c r="GU14" s="26" t="str">
        <f t="shared" si="156"/>
        <v/>
      </c>
      <c r="GV14" s="24"/>
      <c r="GW14" s="25" t="str">
        <f t="shared" si="157"/>
        <v/>
      </c>
      <c r="GX14" s="4" t="str">
        <f t="shared" si="161"/>
        <v/>
      </c>
      <c r="GY14" s="4" t="e">
        <f t="shared" si="162"/>
        <v>#DIV/0!</v>
      </c>
    </row>
    <row r="15" spans="1:207" ht="15.75" customHeight="1">
      <c r="A15" s="270"/>
      <c r="B15" s="271" t="s">
        <v>55</v>
      </c>
      <c r="C15" s="272"/>
      <c r="D15" s="273"/>
      <c r="E15" s="22"/>
      <c r="F15" s="24"/>
      <c r="G15" s="25" t="str">
        <f t="shared" si="158"/>
        <v/>
      </c>
      <c r="H15" s="24"/>
      <c r="I15" s="25" t="str">
        <f t="shared" si="158"/>
        <v/>
      </c>
      <c r="J15" s="24"/>
      <c r="K15" s="26" t="str">
        <f t="shared" ref="K15" si="170">IF(J15="","",IF(J15=0,1,0))</f>
        <v/>
      </c>
      <c r="L15" s="24"/>
      <c r="M15" s="25" t="str">
        <f t="shared" si="160"/>
        <v/>
      </c>
      <c r="N15" s="24"/>
      <c r="O15" s="25" t="str">
        <f t="shared" si="62"/>
        <v/>
      </c>
      <c r="P15" s="24"/>
      <c r="Q15" s="25" t="str">
        <f t="shared" si="63"/>
        <v/>
      </c>
      <c r="R15" s="24"/>
      <c r="S15" s="26" t="str">
        <f t="shared" si="64"/>
        <v/>
      </c>
      <c r="T15" s="24"/>
      <c r="U15" s="25" t="str">
        <f t="shared" si="65"/>
        <v/>
      </c>
      <c r="V15" s="24"/>
      <c r="W15" s="25" t="str">
        <f t="shared" si="66"/>
        <v/>
      </c>
      <c r="X15" s="24"/>
      <c r="Y15" s="25" t="str">
        <f t="shared" si="67"/>
        <v/>
      </c>
      <c r="Z15" s="24"/>
      <c r="AA15" s="26" t="str">
        <f t="shared" si="68"/>
        <v/>
      </c>
      <c r="AB15" s="24"/>
      <c r="AC15" s="25" t="str">
        <f t="shared" si="69"/>
        <v/>
      </c>
      <c r="AD15" s="24"/>
      <c r="AE15" s="25" t="str">
        <f t="shared" si="70"/>
        <v/>
      </c>
      <c r="AF15" s="24"/>
      <c r="AG15" s="25" t="str">
        <f t="shared" si="71"/>
        <v/>
      </c>
      <c r="AH15" s="24"/>
      <c r="AI15" s="26" t="str">
        <f t="shared" si="72"/>
        <v/>
      </c>
      <c r="AJ15" s="24"/>
      <c r="AK15" s="25" t="str">
        <f t="shared" si="73"/>
        <v/>
      </c>
      <c r="AL15" s="24"/>
      <c r="AM15" s="25" t="str">
        <f t="shared" si="74"/>
        <v/>
      </c>
      <c r="AN15" s="24"/>
      <c r="AO15" s="25" t="str">
        <f t="shared" si="75"/>
        <v/>
      </c>
      <c r="AP15" s="24"/>
      <c r="AQ15" s="26" t="str">
        <f t="shared" si="76"/>
        <v/>
      </c>
      <c r="AR15" s="24"/>
      <c r="AS15" s="25" t="str">
        <f t="shared" si="77"/>
        <v/>
      </c>
      <c r="AT15" s="24"/>
      <c r="AU15" s="25" t="str">
        <f t="shared" si="78"/>
        <v/>
      </c>
      <c r="AV15" s="24"/>
      <c r="AW15" s="25" t="str">
        <f t="shared" si="79"/>
        <v/>
      </c>
      <c r="AX15" s="24"/>
      <c r="AY15" s="26" t="str">
        <f t="shared" si="80"/>
        <v/>
      </c>
      <c r="AZ15" s="24"/>
      <c r="BA15" s="25" t="str">
        <f t="shared" si="81"/>
        <v/>
      </c>
      <c r="BB15" s="24"/>
      <c r="BC15" s="25" t="str">
        <f t="shared" si="82"/>
        <v/>
      </c>
      <c r="BD15" s="24"/>
      <c r="BE15" s="25" t="str">
        <f t="shared" si="83"/>
        <v/>
      </c>
      <c r="BF15" s="24"/>
      <c r="BG15" s="26" t="str">
        <f t="shared" si="84"/>
        <v/>
      </c>
      <c r="BH15" s="24"/>
      <c r="BI15" s="25" t="str">
        <f t="shared" si="85"/>
        <v/>
      </c>
      <c r="BJ15" s="24"/>
      <c r="BK15" s="25" t="str">
        <f t="shared" si="86"/>
        <v/>
      </c>
      <c r="BL15" s="24"/>
      <c r="BM15" s="25" t="str">
        <f t="shared" si="87"/>
        <v/>
      </c>
      <c r="BN15" s="24"/>
      <c r="BO15" s="26" t="str">
        <f t="shared" si="88"/>
        <v/>
      </c>
      <c r="BP15" s="24"/>
      <c r="BQ15" s="25" t="str">
        <f t="shared" si="89"/>
        <v/>
      </c>
      <c r="BR15" s="24"/>
      <c r="BS15" s="25" t="str">
        <f t="shared" si="90"/>
        <v/>
      </c>
      <c r="BT15" s="24"/>
      <c r="BU15" s="25" t="str">
        <f t="shared" si="91"/>
        <v/>
      </c>
      <c r="BV15" s="24"/>
      <c r="BW15" s="26" t="str">
        <f t="shared" si="92"/>
        <v/>
      </c>
      <c r="BX15" s="24"/>
      <c r="BY15" s="25" t="str">
        <f t="shared" si="93"/>
        <v/>
      </c>
      <c r="BZ15" s="24"/>
      <c r="CA15" s="25" t="str">
        <f t="shared" si="94"/>
        <v/>
      </c>
      <c r="CB15" s="24"/>
      <c r="CC15" s="25" t="str">
        <f t="shared" si="95"/>
        <v/>
      </c>
      <c r="CD15" s="24"/>
      <c r="CE15" s="26" t="str">
        <f t="shared" si="96"/>
        <v/>
      </c>
      <c r="CF15" s="24"/>
      <c r="CG15" s="25" t="str">
        <f t="shared" si="97"/>
        <v/>
      </c>
      <c r="CH15" s="24"/>
      <c r="CI15" s="25" t="str">
        <f t="shared" si="98"/>
        <v/>
      </c>
      <c r="CJ15" s="24"/>
      <c r="CK15" s="25" t="str">
        <f t="shared" si="99"/>
        <v/>
      </c>
      <c r="CL15" s="24"/>
      <c r="CM15" s="26" t="str">
        <f t="shared" si="100"/>
        <v/>
      </c>
      <c r="CN15" s="24"/>
      <c r="CO15" s="25" t="str">
        <f t="shared" si="101"/>
        <v/>
      </c>
      <c r="CP15" s="24"/>
      <c r="CQ15" s="25" t="str">
        <f t="shared" si="102"/>
        <v/>
      </c>
      <c r="CR15" s="24"/>
      <c r="CS15" s="25" t="str">
        <f t="shared" si="103"/>
        <v/>
      </c>
      <c r="CT15" s="24"/>
      <c r="CU15" s="26" t="str">
        <f t="shared" si="104"/>
        <v/>
      </c>
      <c r="CV15" s="24"/>
      <c r="CW15" s="25" t="str">
        <f t="shared" si="105"/>
        <v/>
      </c>
      <c r="CX15" s="24"/>
      <c r="CY15" s="25" t="str">
        <f t="shared" si="106"/>
        <v/>
      </c>
      <c r="CZ15" s="24"/>
      <c r="DA15" s="25" t="str">
        <f t="shared" si="107"/>
        <v/>
      </c>
      <c r="DB15" s="24"/>
      <c r="DC15" s="26" t="str">
        <f t="shared" si="108"/>
        <v/>
      </c>
      <c r="DD15" s="24"/>
      <c r="DE15" s="25" t="str">
        <f t="shared" si="109"/>
        <v/>
      </c>
      <c r="DF15" s="24"/>
      <c r="DG15" s="25" t="str">
        <f t="shared" si="110"/>
        <v/>
      </c>
      <c r="DH15" s="24"/>
      <c r="DI15" s="25" t="str">
        <f t="shared" si="111"/>
        <v/>
      </c>
      <c r="DJ15" s="24"/>
      <c r="DK15" s="26" t="str">
        <f t="shared" si="112"/>
        <v/>
      </c>
      <c r="DL15" s="24"/>
      <c r="DM15" s="25" t="str">
        <f t="shared" si="113"/>
        <v/>
      </c>
      <c r="DN15" s="24"/>
      <c r="DO15" s="25" t="str">
        <f t="shared" si="114"/>
        <v/>
      </c>
      <c r="DP15" s="24"/>
      <c r="DQ15" s="25" t="str">
        <f t="shared" si="115"/>
        <v/>
      </c>
      <c r="DR15" s="24"/>
      <c r="DS15" s="26" t="str">
        <f t="shared" si="116"/>
        <v/>
      </c>
      <c r="DT15" s="24"/>
      <c r="DU15" s="25" t="str">
        <f t="shared" si="117"/>
        <v/>
      </c>
      <c r="DV15" s="24"/>
      <c r="DW15" s="25" t="str">
        <f t="shared" si="118"/>
        <v/>
      </c>
      <c r="DX15" s="24"/>
      <c r="DY15" s="25" t="str">
        <f t="shared" si="119"/>
        <v/>
      </c>
      <c r="DZ15" s="24"/>
      <c r="EA15" s="26" t="str">
        <f t="shared" si="120"/>
        <v/>
      </c>
      <c r="EB15" s="24"/>
      <c r="EC15" s="25" t="str">
        <f t="shared" si="121"/>
        <v/>
      </c>
      <c r="ED15" s="24"/>
      <c r="EE15" s="25" t="str">
        <f t="shared" si="122"/>
        <v/>
      </c>
      <c r="EF15" s="24"/>
      <c r="EG15" s="25" t="str">
        <f t="shared" si="123"/>
        <v/>
      </c>
      <c r="EH15" s="24"/>
      <c r="EI15" s="26" t="str">
        <f t="shared" si="124"/>
        <v/>
      </c>
      <c r="EJ15" s="24"/>
      <c r="EK15" s="25" t="str">
        <f t="shared" si="125"/>
        <v/>
      </c>
      <c r="EL15" s="24"/>
      <c r="EM15" s="25" t="str">
        <f t="shared" si="126"/>
        <v/>
      </c>
      <c r="EN15" s="24"/>
      <c r="EO15" s="25" t="str">
        <f t="shared" si="127"/>
        <v/>
      </c>
      <c r="EP15" s="24"/>
      <c r="EQ15" s="26" t="str">
        <f t="shared" si="128"/>
        <v/>
      </c>
      <c r="ER15" s="24"/>
      <c r="ES15" s="25" t="str">
        <f t="shared" si="129"/>
        <v/>
      </c>
      <c r="ET15" s="24"/>
      <c r="EU15" s="25" t="str">
        <f t="shared" si="130"/>
        <v/>
      </c>
      <c r="EV15" s="24"/>
      <c r="EW15" s="25" t="str">
        <f t="shared" si="131"/>
        <v/>
      </c>
      <c r="EX15" s="24"/>
      <c r="EY15" s="26" t="str">
        <f t="shared" si="132"/>
        <v/>
      </c>
      <c r="EZ15" s="24"/>
      <c r="FA15" s="25" t="str">
        <f t="shared" si="133"/>
        <v/>
      </c>
      <c r="FB15" s="24"/>
      <c r="FC15" s="25" t="str">
        <f t="shared" si="134"/>
        <v/>
      </c>
      <c r="FD15" s="24"/>
      <c r="FE15" s="25" t="str">
        <f t="shared" si="135"/>
        <v/>
      </c>
      <c r="FF15" s="24"/>
      <c r="FG15" s="26" t="str">
        <f t="shared" si="136"/>
        <v/>
      </c>
      <c r="FH15" s="24"/>
      <c r="FI15" s="25" t="str">
        <f t="shared" si="137"/>
        <v/>
      </c>
      <c r="FJ15" s="24"/>
      <c r="FK15" s="25" t="str">
        <f t="shared" si="138"/>
        <v/>
      </c>
      <c r="FL15" s="24"/>
      <c r="FM15" s="25" t="str">
        <f t="shared" si="139"/>
        <v/>
      </c>
      <c r="FN15" s="24"/>
      <c r="FO15" s="26" t="str">
        <f t="shared" si="140"/>
        <v/>
      </c>
      <c r="FP15" s="24"/>
      <c r="FQ15" s="25" t="str">
        <f t="shared" si="141"/>
        <v/>
      </c>
      <c r="FR15" s="24"/>
      <c r="FS15" s="25" t="str">
        <f t="shared" si="142"/>
        <v/>
      </c>
      <c r="FT15" s="24"/>
      <c r="FU15" s="25" t="str">
        <f t="shared" si="143"/>
        <v/>
      </c>
      <c r="FV15" s="24"/>
      <c r="FW15" s="26" t="str">
        <f t="shared" si="144"/>
        <v/>
      </c>
      <c r="FX15" s="24"/>
      <c r="FY15" s="25" t="str">
        <f t="shared" si="145"/>
        <v/>
      </c>
      <c r="FZ15" s="24"/>
      <c r="GA15" s="25" t="str">
        <f t="shared" si="146"/>
        <v/>
      </c>
      <c r="GB15" s="24"/>
      <c r="GC15" s="25" t="str">
        <f t="shared" si="147"/>
        <v/>
      </c>
      <c r="GD15" s="24"/>
      <c r="GE15" s="26" t="str">
        <f t="shared" si="148"/>
        <v/>
      </c>
      <c r="GF15" s="24"/>
      <c r="GG15" s="25" t="str">
        <f t="shared" si="149"/>
        <v/>
      </c>
      <c r="GH15" s="24"/>
      <c r="GI15" s="25" t="str">
        <f t="shared" si="150"/>
        <v/>
      </c>
      <c r="GJ15" s="24"/>
      <c r="GK15" s="25" t="str">
        <f t="shared" si="151"/>
        <v/>
      </c>
      <c r="GL15" s="24"/>
      <c r="GM15" s="26" t="str">
        <f t="shared" si="152"/>
        <v/>
      </c>
      <c r="GN15" s="24"/>
      <c r="GO15" s="25" t="str">
        <f t="shared" si="153"/>
        <v/>
      </c>
      <c r="GP15" s="24"/>
      <c r="GQ15" s="25" t="str">
        <f t="shared" si="154"/>
        <v/>
      </c>
      <c r="GR15" s="24"/>
      <c r="GS15" s="25" t="str">
        <f t="shared" si="155"/>
        <v/>
      </c>
      <c r="GT15" s="24"/>
      <c r="GU15" s="26" t="str">
        <f t="shared" si="156"/>
        <v/>
      </c>
      <c r="GV15" s="24"/>
      <c r="GW15" s="25" t="str">
        <f t="shared" si="157"/>
        <v/>
      </c>
      <c r="GX15" s="4" t="str">
        <f t="shared" si="161"/>
        <v/>
      </c>
      <c r="GY15" s="4" t="e">
        <f t="shared" si="162"/>
        <v>#DIV/0!</v>
      </c>
    </row>
    <row r="16" spans="1:207" ht="7.5" customHeight="1"/>
    <row r="17" spans="4:207" ht="15.75">
      <c r="D17" s="267" t="s">
        <v>68</v>
      </c>
      <c r="E17" s="267"/>
      <c r="F17" s="15" t="str">
        <f>IF(COUNTA(F$6:F$15)=0,"",AVERAGE(F6:F15))</f>
        <v/>
      </c>
      <c r="G17" s="15" t="e">
        <f>IF(COUNTA(G$6:G$15)=0,"",AVERAGE(G6:G15))</f>
        <v>#DIV/0!</v>
      </c>
      <c r="H17" s="15" t="str">
        <f t="shared" ref="H17:BS17" si="171">IF(COUNTA(H$6:H$15)=0,"",AVERAGE(H6:H15))</f>
        <v/>
      </c>
      <c r="I17" s="15" t="e">
        <f t="shared" si="171"/>
        <v>#DIV/0!</v>
      </c>
      <c r="J17" s="15" t="str">
        <f t="shared" si="171"/>
        <v/>
      </c>
      <c r="K17" s="15" t="e">
        <f t="shared" si="171"/>
        <v>#DIV/0!</v>
      </c>
      <c r="L17" s="15" t="str">
        <f t="shared" si="171"/>
        <v/>
      </c>
      <c r="M17" s="15" t="e">
        <f t="shared" si="171"/>
        <v>#DIV/0!</v>
      </c>
      <c r="N17" s="15" t="str">
        <f t="shared" si="171"/>
        <v/>
      </c>
      <c r="O17" s="15" t="e">
        <f t="shared" si="171"/>
        <v>#DIV/0!</v>
      </c>
      <c r="P17" s="15" t="str">
        <f t="shared" si="171"/>
        <v/>
      </c>
      <c r="Q17" s="15" t="e">
        <f t="shared" si="171"/>
        <v>#DIV/0!</v>
      </c>
      <c r="R17" s="15" t="str">
        <f t="shared" si="171"/>
        <v/>
      </c>
      <c r="S17" s="15" t="e">
        <f t="shared" si="171"/>
        <v>#DIV/0!</v>
      </c>
      <c r="T17" s="15" t="str">
        <f t="shared" si="171"/>
        <v/>
      </c>
      <c r="U17" s="15" t="e">
        <f t="shared" si="171"/>
        <v>#DIV/0!</v>
      </c>
      <c r="V17" s="15" t="str">
        <f t="shared" si="171"/>
        <v/>
      </c>
      <c r="W17" s="15" t="e">
        <f t="shared" si="171"/>
        <v>#DIV/0!</v>
      </c>
      <c r="X17" s="15" t="str">
        <f t="shared" si="171"/>
        <v/>
      </c>
      <c r="Y17" s="15" t="e">
        <f t="shared" si="171"/>
        <v>#DIV/0!</v>
      </c>
      <c r="Z17" s="15" t="str">
        <f t="shared" si="171"/>
        <v/>
      </c>
      <c r="AA17" s="15" t="e">
        <f t="shared" si="171"/>
        <v>#DIV/0!</v>
      </c>
      <c r="AB17" s="15" t="str">
        <f t="shared" si="171"/>
        <v/>
      </c>
      <c r="AC17" s="15" t="e">
        <f t="shared" si="171"/>
        <v>#DIV/0!</v>
      </c>
      <c r="AD17" s="15" t="str">
        <f t="shared" si="171"/>
        <v/>
      </c>
      <c r="AE17" s="15" t="e">
        <f t="shared" si="171"/>
        <v>#DIV/0!</v>
      </c>
      <c r="AF17" s="15" t="str">
        <f t="shared" si="171"/>
        <v/>
      </c>
      <c r="AG17" s="15" t="e">
        <f t="shared" si="171"/>
        <v>#DIV/0!</v>
      </c>
      <c r="AH17" s="15" t="str">
        <f t="shared" si="171"/>
        <v/>
      </c>
      <c r="AI17" s="15" t="e">
        <f t="shared" si="171"/>
        <v>#DIV/0!</v>
      </c>
      <c r="AJ17" s="15" t="str">
        <f t="shared" si="171"/>
        <v/>
      </c>
      <c r="AK17" s="15" t="e">
        <f t="shared" si="171"/>
        <v>#DIV/0!</v>
      </c>
      <c r="AL17" s="15" t="str">
        <f t="shared" si="171"/>
        <v/>
      </c>
      <c r="AM17" s="15" t="e">
        <f t="shared" si="171"/>
        <v>#DIV/0!</v>
      </c>
      <c r="AN17" s="15" t="str">
        <f t="shared" si="171"/>
        <v/>
      </c>
      <c r="AO17" s="15" t="e">
        <f t="shared" si="171"/>
        <v>#DIV/0!</v>
      </c>
      <c r="AP17" s="15" t="str">
        <f t="shared" si="171"/>
        <v/>
      </c>
      <c r="AQ17" s="15" t="e">
        <f t="shared" si="171"/>
        <v>#DIV/0!</v>
      </c>
      <c r="AR17" s="15" t="str">
        <f t="shared" si="171"/>
        <v/>
      </c>
      <c r="AS17" s="15" t="e">
        <f t="shared" si="171"/>
        <v>#DIV/0!</v>
      </c>
      <c r="AT17" s="15" t="str">
        <f t="shared" si="171"/>
        <v/>
      </c>
      <c r="AU17" s="15" t="e">
        <f t="shared" si="171"/>
        <v>#DIV/0!</v>
      </c>
      <c r="AV17" s="15" t="str">
        <f t="shared" si="171"/>
        <v/>
      </c>
      <c r="AW17" s="15" t="e">
        <f t="shared" si="171"/>
        <v>#DIV/0!</v>
      </c>
      <c r="AX17" s="15" t="str">
        <f t="shared" si="171"/>
        <v/>
      </c>
      <c r="AY17" s="15" t="e">
        <f t="shared" si="171"/>
        <v>#DIV/0!</v>
      </c>
      <c r="AZ17" s="15" t="str">
        <f t="shared" si="171"/>
        <v/>
      </c>
      <c r="BA17" s="15" t="e">
        <f t="shared" si="171"/>
        <v>#DIV/0!</v>
      </c>
      <c r="BB17" s="15" t="str">
        <f t="shared" si="171"/>
        <v/>
      </c>
      <c r="BC17" s="15" t="e">
        <f t="shared" si="171"/>
        <v>#DIV/0!</v>
      </c>
      <c r="BD17" s="15" t="str">
        <f t="shared" si="171"/>
        <v/>
      </c>
      <c r="BE17" s="15" t="e">
        <f t="shared" si="171"/>
        <v>#DIV/0!</v>
      </c>
      <c r="BF17" s="15" t="str">
        <f t="shared" si="171"/>
        <v/>
      </c>
      <c r="BG17" s="15" t="e">
        <f t="shared" si="171"/>
        <v>#DIV/0!</v>
      </c>
      <c r="BH17" s="15" t="str">
        <f t="shared" si="171"/>
        <v/>
      </c>
      <c r="BI17" s="15" t="e">
        <f t="shared" si="171"/>
        <v>#DIV/0!</v>
      </c>
      <c r="BJ17" s="15" t="str">
        <f t="shared" si="171"/>
        <v/>
      </c>
      <c r="BK17" s="15" t="e">
        <f t="shared" si="171"/>
        <v>#DIV/0!</v>
      </c>
      <c r="BL17" s="15" t="str">
        <f t="shared" si="171"/>
        <v/>
      </c>
      <c r="BM17" s="15" t="e">
        <f t="shared" si="171"/>
        <v>#DIV/0!</v>
      </c>
      <c r="BN17" s="15" t="str">
        <f t="shared" si="171"/>
        <v/>
      </c>
      <c r="BO17" s="15" t="e">
        <f t="shared" si="171"/>
        <v>#DIV/0!</v>
      </c>
      <c r="BP17" s="15" t="str">
        <f t="shared" si="171"/>
        <v/>
      </c>
      <c r="BQ17" s="15" t="e">
        <f t="shared" si="171"/>
        <v>#DIV/0!</v>
      </c>
      <c r="BR17" s="15" t="str">
        <f t="shared" si="171"/>
        <v/>
      </c>
      <c r="BS17" s="15" t="e">
        <f t="shared" si="171"/>
        <v>#DIV/0!</v>
      </c>
      <c r="BT17" s="15" t="str">
        <f t="shared" ref="BT17:EE17" si="172">IF(COUNTA(BT$6:BT$15)=0,"",AVERAGE(BT6:BT15))</f>
        <v/>
      </c>
      <c r="BU17" s="15" t="e">
        <f t="shared" si="172"/>
        <v>#DIV/0!</v>
      </c>
      <c r="BV17" s="15" t="str">
        <f t="shared" si="172"/>
        <v/>
      </c>
      <c r="BW17" s="15" t="e">
        <f t="shared" si="172"/>
        <v>#DIV/0!</v>
      </c>
      <c r="BX17" s="15" t="str">
        <f t="shared" si="172"/>
        <v/>
      </c>
      <c r="BY17" s="15" t="e">
        <f t="shared" si="172"/>
        <v>#DIV/0!</v>
      </c>
      <c r="BZ17" s="15" t="str">
        <f t="shared" si="172"/>
        <v/>
      </c>
      <c r="CA17" s="15" t="e">
        <f t="shared" si="172"/>
        <v>#DIV/0!</v>
      </c>
      <c r="CB17" s="15" t="str">
        <f t="shared" si="172"/>
        <v/>
      </c>
      <c r="CC17" s="15" t="e">
        <f t="shared" si="172"/>
        <v>#DIV/0!</v>
      </c>
      <c r="CD17" s="15" t="str">
        <f t="shared" si="172"/>
        <v/>
      </c>
      <c r="CE17" s="15" t="e">
        <f t="shared" si="172"/>
        <v>#DIV/0!</v>
      </c>
      <c r="CF17" s="15" t="str">
        <f t="shared" si="172"/>
        <v/>
      </c>
      <c r="CG17" s="15" t="e">
        <f t="shared" si="172"/>
        <v>#DIV/0!</v>
      </c>
      <c r="CH17" s="15" t="str">
        <f t="shared" si="172"/>
        <v/>
      </c>
      <c r="CI17" s="15" t="e">
        <f t="shared" si="172"/>
        <v>#DIV/0!</v>
      </c>
      <c r="CJ17" s="15" t="str">
        <f t="shared" si="172"/>
        <v/>
      </c>
      <c r="CK17" s="15" t="e">
        <f t="shared" si="172"/>
        <v>#DIV/0!</v>
      </c>
      <c r="CL17" s="15" t="str">
        <f t="shared" si="172"/>
        <v/>
      </c>
      <c r="CM17" s="15" t="e">
        <f t="shared" si="172"/>
        <v>#DIV/0!</v>
      </c>
      <c r="CN17" s="15" t="str">
        <f t="shared" si="172"/>
        <v/>
      </c>
      <c r="CO17" s="15" t="e">
        <f t="shared" si="172"/>
        <v>#DIV/0!</v>
      </c>
      <c r="CP17" s="15" t="str">
        <f t="shared" si="172"/>
        <v/>
      </c>
      <c r="CQ17" s="15" t="e">
        <f t="shared" si="172"/>
        <v>#DIV/0!</v>
      </c>
      <c r="CR17" s="15" t="str">
        <f t="shared" si="172"/>
        <v/>
      </c>
      <c r="CS17" s="15" t="e">
        <f t="shared" si="172"/>
        <v>#DIV/0!</v>
      </c>
      <c r="CT17" s="15" t="str">
        <f t="shared" si="172"/>
        <v/>
      </c>
      <c r="CU17" s="15" t="e">
        <f t="shared" si="172"/>
        <v>#DIV/0!</v>
      </c>
      <c r="CV17" s="15" t="str">
        <f t="shared" si="172"/>
        <v/>
      </c>
      <c r="CW17" s="15" t="e">
        <f t="shared" si="172"/>
        <v>#DIV/0!</v>
      </c>
      <c r="CX17" s="15" t="str">
        <f t="shared" si="172"/>
        <v/>
      </c>
      <c r="CY17" s="15" t="e">
        <f t="shared" si="172"/>
        <v>#DIV/0!</v>
      </c>
      <c r="CZ17" s="15" t="str">
        <f t="shared" si="172"/>
        <v/>
      </c>
      <c r="DA17" s="15" t="e">
        <f t="shared" si="172"/>
        <v>#DIV/0!</v>
      </c>
      <c r="DB17" s="15" t="str">
        <f t="shared" si="172"/>
        <v/>
      </c>
      <c r="DC17" s="15" t="e">
        <f t="shared" si="172"/>
        <v>#DIV/0!</v>
      </c>
      <c r="DD17" s="15" t="str">
        <f t="shared" si="172"/>
        <v/>
      </c>
      <c r="DE17" s="15" t="e">
        <f t="shared" si="172"/>
        <v>#DIV/0!</v>
      </c>
      <c r="DF17" s="15" t="str">
        <f t="shared" si="172"/>
        <v/>
      </c>
      <c r="DG17" s="15" t="e">
        <f t="shared" si="172"/>
        <v>#DIV/0!</v>
      </c>
      <c r="DH17" s="15" t="str">
        <f t="shared" si="172"/>
        <v/>
      </c>
      <c r="DI17" s="15" t="e">
        <f t="shared" si="172"/>
        <v>#DIV/0!</v>
      </c>
      <c r="DJ17" s="15" t="str">
        <f t="shared" si="172"/>
        <v/>
      </c>
      <c r="DK17" s="15" t="e">
        <f t="shared" si="172"/>
        <v>#DIV/0!</v>
      </c>
      <c r="DL17" s="15" t="str">
        <f t="shared" si="172"/>
        <v/>
      </c>
      <c r="DM17" s="15" t="e">
        <f t="shared" si="172"/>
        <v>#DIV/0!</v>
      </c>
      <c r="DN17" s="15" t="str">
        <f t="shared" si="172"/>
        <v/>
      </c>
      <c r="DO17" s="15" t="e">
        <f t="shared" si="172"/>
        <v>#DIV/0!</v>
      </c>
      <c r="DP17" s="15" t="str">
        <f t="shared" si="172"/>
        <v/>
      </c>
      <c r="DQ17" s="15" t="e">
        <f t="shared" si="172"/>
        <v>#DIV/0!</v>
      </c>
      <c r="DR17" s="15" t="str">
        <f t="shared" si="172"/>
        <v/>
      </c>
      <c r="DS17" s="15" t="e">
        <f t="shared" si="172"/>
        <v>#DIV/0!</v>
      </c>
      <c r="DT17" s="15" t="str">
        <f t="shared" si="172"/>
        <v/>
      </c>
      <c r="DU17" s="15" t="e">
        <f t="shared" si="172"/>
        <v>#DIV/0!</v>
      </c>
      <c r="DV17" s="15" t="str">
        <f t="shared" si="172"/>
        <v/>
      </c>
      <c r="DW17" s="15" t="e">
        <f t="shared" si="172"/>
        <v>#DIV/0!</v>
      </c>
      <c r="DX17" s="15" t="str">
        <f t="shared" si="172"/>
        <v/>
      </c>
      <c r="DY17" s="15" t="e">
        <f t="shared" si="172"/>
        <v>#DIV/0!</v>
      </c>
      <c r="DZ17" s="15" t="str">
        <f t="shared" si="172"/>
        <v/>
      </c>
      <c r="EA17" s="15" t="e">
        <f t="shared" si="172"/>
        <v>#DIV/0!</v>
      </c>
      <c r="EB17" s="15" t="str">
        <f t="shared" si="172"/>
        <v/>
      </c>
      <c r="EC17" s="15" t="e">
        <f t="shared" si="172"/>
        <v>#DIV/0!</v>
      </c>
      <c r="ED17" s="15" t="str">
        <f t="shared" si="172"/>
        <v/>
      </c>
      <c r="EE17" s="15" t="e">
        <f t="shared" si="172"/>
        <v>#DIV/0!</v>
      </c>
      <c r="EF17" s="15" t="str">
        <f t="shared" ref="EF17:GQ17" si="173">IF(COUNTA(EF$6:EF$15)=0,"",AVERAGE(EF6:EF15))</f>
        <v/>
      </c>
      <c r="EG17" s="15" t="e">
        <f t="shared" si="173"/>
        <v>#DIV/0!</v>
      </c>
      <c r="EH17" s="15" t="str">
        <f t="shared" si="173"/>
        <v/>
      </c>
      <c r="EI17" s="15" t="e">
        <f t="shared" si="173"/>
        <v>#DIV/0!</v>
      </c>
      <c r="EJ17" s="15" t="str">
        <f t="shared" si="173"/>
        <v/>
      </c>
      <c r="EK17" s="15" t="e">
        <f t="shared" si="173"/>
        <v>#DIV/0!</v>
      </c>
      <c r="EL17" s="15" t="str">
        <f t="shared" si="173"/>
        <v/>
      </c>
      <c r="EM17" s="15" t="e">
        <f t="shared" si="173"/>
        <v>#DIV/0!</v>
      </c>
      <c r="EN17" s="15" t="str">
        <f t="shared" si="173"/>
        <v/>
      </c>
      <c r="EO17" s="15" t="e">
        <f t="shared" si="173"/>
        <v>#DIV/0!</v>
      </c>
      <c r="EP17" s="15" t="str">
        <f t="shared" si="173"/>
        <v/>
      </c>
      <c r="EQ17" s="15" t="e">
        <f t="shared" si="173"/>
        <v>#DIV/0!</v>
      </c>
      <c r="ER17" s="15" t="str">
        <f t="shared" si="173"/>
        <v/>
      </c>
      <c r="ES17" s="15" t="e">
        <f t="shared" si="173"/>
        <v>#DIV/0!</v>
      </c>
      <c r="ET17" s="15" t="str">
        <f t="shared" si="173"/>
        <v/>
      </c>
      <c r="EU17" s="15" t="e">
        <f t="shared" si="173"/>
        <v>#DIV/0!</v>
      </c>
      <c r="EV17" s="15" t="str">
        <f t="shared" si="173"/>
        <v/>
      </c>
      <c r="EW17" s="15" t="e">
        <f t="shared" si="173"/>
        <v>#DIV/0!</v>
      </c>
      <c r="EX17" s="15" t="str">
        <f t="shared" si="173"/>
        <v/>
      </c>
      <c r="EY17" s="15" t="e">
        <f t="shared" si="173"/>
        <v>#DIV/0!</v>
      </c>
      <c r="EZ17" s="15" t="str">
        <f t="shared" si="173"/>
        <v/>
      </c>
      <c r="FA17" s="15" t="e">
        <f t="shared" si="173"/>
        <v>#DIV/0!</v>
      </c>
      <c r="FB17" s="15" t="str">
        <f t="shared" si="173"/>
        <v/>
      </c>
      <c r="FC17" s="15" t="e">
        <f t="shared" si="173"/>
        <v>#DIV/0!</v>
      </c>
      <c r="FD17" s="15" t="str">
        <f t="shared" si="173"/>
        <v/>
      </c>
      <c r="FE17" s="15" t="e">
        <f t="shared" si="173"/>
        <v>#DIV/0!</v>
      </c>
      <c r="FF17" s="15" t="str">
        <f t="shared" si="173"/>
        <v/>
      </c>
      <c r="FG17" s="15" t="e">
        <f t="shared" si="173"/>
        <v>#DIV/0!</v>
      </c>
      <c r="FH17" s="15" t="str">
        <f t="shared" si="173"/>
        <v/>
      </c>
      <c r="FI17" s="15" t="e">
        <f t="shared" si="173"/>
        <v>#DIV/0!</v>
      </c>
      <c r="FJ17" s="15" t="str">
        <f t="shared" si="173"/>
        <v/>
      </c>
      <c r="FK17" s="15" t="e">
        <f t="shared" si="173"/>
        <v>#DIV/0!</v>
      </c>
      <c r="FL17" s="15" t="str">
        <f t="shared" si="173"/>
        <v/>
      </c>
      <c r="FM17" s="15" t="e">
        <f t="shared" si="173"/>
        <v>#DIV/0!</v>
      </c>
      <c r="FN17" s="15" t="str">
        <f t="shared" si="173"/>
        <v/>
      </c>
      <c r="FO17" s="15" t="e">
        <f t="shared" si="173"/>
        <v>#DIV/0!</v>
      </c>
      <c r="FP17" s="15" t="str">
        <f t="shared" si="173"/>
        <v/>
      </c>
      <c r="FQ17" s="15" t="e">
        <f t="shared" si="173"/>
        <v>#DIV/0!</v>
      </c>
      <c r="FR17" s="15" t="str">
        <f t="shared" si="173"/>
        <v/>
      </c>
      <c r="FS17" s="15" t="e">
        <f t="shared" si="173"/>
        <v>#DIV/0!</v>
      </c>
      <c r="FT17" s="15" t="str">
        <f t="shared" si="173"/>
        <v/>
      </c>
      <c r="FU17" s="15" t="e">
        <f t="shared" si="173"/>
        <v>#DIV/0!</v>
      </c>
      <c r="FV17" s="15" t="str">
        <f t="shared" si="173"/>
        <v/>
      </c>
      <c r="FW17" s="15" t="e">
        <f t="shared" si="173"/>
        <v>#DIV/0!</v>
      </c>
      <c r="FX17" s="15" t="str">
        <f t="shared" si="173"/>
        <v/>
      </c>
      <c r="FY17" s="15" t="e">
        <f t="shared" si="173"/>
        <v>#DIV/0!</v>
      </c>
      <c r="FZ17" s="15" t="str">
        <f t="shared" si="173"/>
        <v/>
      </c>
      <c r="GA17" s="15" t="e">
        <f t="shared" si="173"/>
        <v>#DIV/0!</v>
      </c>
      <c r="GB17" s="15" t="str">
        <f t="shared" si="173"/>
        <v/>
      </c>
      <c r="GC17" s="15" t="e">
        <f t="shared" si="173"/>
        <v>#DIV/0!</v>
      </c>
      <c r="GD17" s="15" t="str">
        <f t="shared" si="173"/>
        <v/>
      </c>
      <c r="GE17" s="15" t="e">
        <f t="shared" si="173"/>
        <v>#DIV/0!</v>
      </c>
      <c r="GF17" s="15" t="str">
        <f t="shared" si="173"/>
        <v/>
      </c>
      <c r="GG17" s="15" t="e">
        <f t="shared" si="173"/>
        <v>#DIV/0!</v>
      </c>
      <c r="GH17" s="15" t="str">
        <f t="shared" si="173"/>
        <v/>
      </c>
      <c r="GI17" s="15" t="e">
        <f t="shared" si="173"/>
        <v>#DIV/0!</v>
      </c>
      <c r="GJ17" s="15" t="str">
        <f t="shared" si="173"/>
        <v/>
      </c>
      <c r="GK17" s="15" t="e">
        <f t="shared" si="173"/>
        <v>#DIV/0!</v>
      </c>
      <c r="GL17" s="15" t="str">
        <f t="shared" si="173"/>
        <v/>
      </c>
      <c r="GM17" s="15" t="e">
        <f t="shared" si="173"/>
        <v>#DIV/0!</v>
      </c>
      <c r="GN17" s="15" t="str">
        <f t="shared" si="173"/>
        <v/>
      </c>
      <c r="GO17" s="15" t="e">
        <f t="shared" si="173"/>
        <v>#DIV/0!</v>
      </c>
      <c r="GP17" s="15" t="str">
        <f t="shared" si="173"/>
        <v/>
      </c>
      <c r="GQ17" s="15" t="e">
        <f t="shared" si="173"/>
        <v>#DIV/0!</v>
      </c>
      <c r="GR17" s="15" t="str">
        <f t="shared" ref="GR17:GW17" si="174">IF(COUNTA(GR$6:GR$15)=0,"",AVERAGE(GR6:GR15))</f>
        <v/>
      </c>
      <c r="GS17" s="15" t="e">
        <f t="shared" si="174"/>
        <v>#DIV/0!</v>
      </c>
      <c r="GT17" s="15" t="str">
        <f t="shared" si="174"/>
        <v/>
      </c>
      <c r="GU17" s="15" t="e">
        <f t="shared" si="174"/>
        <v>#DIV/0!</v>
      </c>
      <c r="GV17" s="15" t="str">
        <f t="shared" si="174"/>
        <v/>
      </c>
      <c r="GW17" s="15" t="e">
        <f t="shared" si="174"/>
        <v>#DIV/0!</v>
      </c>
      <c r="GX17" s="15" t="e">
        <f>IF(COUNTA(F6:GW15)=0,"",AVERAGE(GX6:GX15))</f>
        <v>#DIV/0!</v>
      </c>
      <c r="GY17" s="15" t="e">
        <f>IF(COUNTA(F6:GW15)=0,"",AVERAGE(GY6:GY15))</f>
        <v>#DIV/0!</v>
      </c>
    </row>
  </sheetData>
  <mergeCells count="113">
    <mergeCell ref="D17:E17"/>
    <mergeCell ref="A12:A15"/>
    <mergeCell ref="B12:D12"/>
    <mergeCell ref="B13:D13"/>
    <mergeCell ref="B14:D14"/>
    <mergeCell ref="B15:D15"/>
    <mergeCell ref="A1:D2"/>
    <mergeCell ref="E2:BF2"/>
    <mergeCell ref="E1:BF1"/>
    <mergeCell ref="A10:A11"/>
    <mergeCell ref="B10:B11"/>
    <mergeCell ref="C10:C11"/>
    <mergeCell ref="A6:A9"/>
    <mergeCell ref="V4:W4"/>
    <mergeCell ref="X4:Y4"/>
    <mergeCell ref="Z4:AA4"/>
    <mergeCell ref="AB4:AC4"/>
    <mergeCell ref="AD4:AE4"/>
    <mergeCell ref="F4:G4"/>
    <mergeCell ref="H4:I4"/>
    <mergeCell ref="J4:K4"/>
    <mergeCell ref="L4:M4"/>
    <mergeCell ref="AH4:AI4"/>
    <mergeCell ref="AJ4:AK4"/>
    <mergeCell ref="AL4:AM4"/>
    <mergeCell ref="AN4:AO4"/>
    <mergeCell ref="AP4:AQ4"/>
    <mergeCell ref="N4:O4"/>
    <mergeCell ref="P4:Q4"/>
    <mergeCell ref="R4:S4"/>
    <mergeCell ref="T4:U4"/>
    <mergeCell ref="AF4:AG4"/>
    <mergeCell ref="BB4:BC4"/>
    <mergeCell ref="BD4:BE4"/>
    <mergeCell ref="BF4:BG4"/>
    <mergeCell ref="BH4:BI4"/>
    <mergeCell ref="BJ4:BK4"/>
    <mergeCell ref="AR4:AS4"/>
    <mergeCell ref="AT4:AU4"/>
    <mergeCell ref="AV4:AW4"/>
    <mergeCell ref="AX4:AY4"/>
    <mergeCell ref="AZ4:BA4"/>
    <mergeCell ref="BV4:BW4"/>
    <mergeCell ref="BX4:BY4"/>
    <mergeCell ref="BZ4:CA4"/>
    <mergeCell ref="CB4:CC4"/>
    <mergeCell ref="BL4:BM4"/>
    <mergeCell ref="BN4:BO4"/>
    <mergeCell ref="BP4:BQ4"/>
    <mergeCell ref="BR4:BS4"/>
    <mergeCell ref="BT4:BU4"/>
    <mergeCell ref="CN4:CO4"/>
    <mergeCell ref="CP4:CQ4"/>
    <mergeCell ref="CR4:CS4"/>
    <mergeCell ref="CT4:CU4"/>
    <mergeCell ref="CV4:CW4"/>
    <mergeCell ref="CD4:CE4"/>
    <mergeCell ref="CF4:CG4"/>
    <mergeCell ref="CH4:CI4"/>
    <mergeCell ref="CJ4:CK4"/>
    <mergeCell ref="CL4:CM4"/>
    <mergeCell ref="DH4:DI4"/>
    <mergeCell ref="DJ4:DK4"/>
    <mergeCell ref="DL4:DM4"/>
    <mergeCell ref="DN4:DO4"/>
    <mergeCell ref="DP4:DQ4"/>
    <mergeCell ref="CX4:CY4"/>
    <mergeCell ref="CZ4:DA4"/>
    <mergeCell ref="DB4:DC4"/>
    <mergeCell ref="DD4:DE4"/>
    <mergeCell ref="DF4:DG4"/>
    <mergeCell ref="EB4:EC4"/>
    <mergeCell ref="ED4:EE4"/>
    <mergeCell ref="EF4:EG4"/>
    <mergeCell ref="EH4:EI4"/>
    <mergeCell ref="EJ4:EK4"/>
    <mergeCell ref="DR4:DS4"/>
    <mergeCell ref="DT4:DU4"/>
    <mergeCell ref="DV4:DW4"/>
    <mergeCell ref="DX4:DY4"/>
    <mergeCell ref="DZ4:EA4"/>
    <mergeCell ref="EV4:EW4"/>
    <mergeCell ref="EX4:EY4"/>
    <mergeCell ref="EZ4:FA4"/>
    <mergeCell ref="FB4:FC4"/>
    <mergeCell ref="FD4:FE4"/>
    <mergeCell ref="EL4:EM4"/>
    <mergeCell ref="EN4:EO4"/>
    <mergeCell ref="EP4:EQ4"/>
    <mergeCell ref="ER4:ES4"/>
    <mergeCell ref="ET4:EU4"/>
    <mergeCell ref="FP4:FQ4"/>
    <mergeCell ref="FR4:FS4"/>
    <mergeCell ref="FT4:FU4"/>
    <mergeCell ref="FV4:FW4"/>
    <mergeCell ref="FX4:FY4"/>
    <mergeCell ref="FF4:FG4"/>
    <mergeCell ref="FH4:FI4"/>
    <mergeCell ref="FJ4:FK4"/>
    <mergeCell ref="FL4:FM4"/>
    <mergeCell ref="FN4:FO4"/>
    <mergeCell ref="GT4:GU4"/>
    <mergeCell ref="GV4:GW4"/>
    <mergeCell ref="GJ4:GK4"/>
    <mergeCell ref="GL4:GM4"/>
    <mergeCell ref="GN4:GO4"/>
    <mergeCell ref="GP4:GQ4"/>
    <mergeCell ref="GR4:GS4"/>
    <mergeCell ref="FZ4:GA4"/>
    <mergeCell ref="GB4:GC4"/>
    <mergeCell ref="GD4:GE4"/>
    <mergeCell ref="GF4:GG4"/>
    <mergeCell ref="GH4:GI4"/>
  </mergeCells>
  <conditionalFormatting sqref="A12:B15">
    <cfRule type="cellIs" dxfId="14" priority="242" stopIfTrue="1" operator="equal">
      <formula>0</formula>
    </cfRule>
  </conditionalFormatting>
  <conditionalFormatting sqref="A6:D11">
    <cfRule type="cellIs" dxfId="13" priority="246" stopIfTrue="1" operator="equal">
      <formula>0</formula>
    </cfRule>
  </conditionalFormatting>
  <conditionalFormatting sqref="A4:E5">
    <cfRule type="cellIs" priority="240" stopIfTrue="1" operator="equal">
      <formula>0</formula>
    </cfRule>
  </conditionalFormatting>
  <conditionalFormatting sqref="D17">
    <cfRule type="cellIs" priority="234" stopIfTrue="1" operator="equal">
      <formula>0</formula>
    </cfRule>
  </conditionalFormatting>
  <conditionalFormatting sqref="E6:E15">
    <cfRule type="cellIs" dxfId="12" priority="237" stopIfTrue="1" operator="equal">
      <formula>0</formula>
    </cfRule>
  </conditionalFormatting>
  <conditionalFormatting sqref="F4">
    <cfRule type="cellIs" priority="241" stopIfTrue="1" operator="equal">
      <formula>0</formula>
    </cfRule>
  </conditionalFormatting>
  <conditionalFormatting sqref="F6:F13">
    <cfRule type="expression" dxfId="11" priority="7" stopIfTrue="1">
      <formula>ISEVEN(COLUMN())</formula>
    </cfRule>
  </conditionalFormatting>
  <conditionalFormatting sqref="F5:GW5">
    <cfRule type="cellIs" priority="182" stopIfTrue="1" operator="equal">
      <formula>0</formula>
    </cfRule>
  </conditionalFormatting>
  <conditionalFormatting sqref="F17:GY17">
    <cfRule type="expression" dxfId="10" priority="228" stopIfTrue="1">
      <formula>ISEVEN(COLUMN())</formula>
    </cfRule>
  </conditionalFormatting>
  <conditionalFormatting sqref="G6 O6 W6 AE6 AM6 AU6 BC6 BK6 BS6 CA6 CI6 CQ6 CY6 DG6 DO6 DW6 EE6 EM6 EU6 FC6 FK6 FS6 GA6 GI6 GQ6 G8 O8 W8 AE8 AM8 AU8 BC8 BK8 BS8 CA8 CI8 CQ8 CY8 DG8 DO8 DW8 EE8 EM8 EU8 FC8 FK8 FS8 GA8 GI8 GQ8 G10:G11 O10:O11 W10:W11 AE10:AE11 AM10:AM11 AU10:AU11 BC10:BC11 BK10:BK11 BS10:BS11 CA10:CA11 CI10:CI11 CQ10:CQ11 CY10:CY11 DG10:DG11 DO10:DO11 DW10:DW11 EE10:EE11 EM10:EM11 EU10:EU11 FC10:FC11 FK10:FK11 FS10:FS11 GA10:GA11 GI10:GI11 GQ10:GQ11">
    <cfRule type="cellIs" dxfId="9" priority="170" operator="equal">
      <formula>1</formula>
    </cfRule>
  </conditionalFormatting>
  <conditionalFormatting sqref="G6:L6 N6:T6 V6:AB6 AD6:AJ6 AL6:AR6 AT6:AZ6 BB6:BH6 BJ6:BP6 BR6:BX6 BZ6:CF6 CH6:CN6 CP6:CV6 CX6:DD6 DF6:DL6 DN6:DT6 DV6:EB6 ED6:EJ6 EL6:ER6 ET6:EZ6 FB6:FH6 FJ6:FP6 FR6:FX6 FZ6:GF6 GH6:GN6 GP6:GV6 G7:G13 N8:T8 V8:AB8 AD8:AJ8 AL8:AR8 AT8:AZ8 BB8:BH8 BJ8:BP8 BR8:BX8 BZ8:CF8 CH8:CN8 CP8:CV8 CX8:DD8 DF8:DL8 DN8:DT8 DV8:EB8 ED8:EJ8 EL8:ER8 ET8:EZ8 FB8:FH8 FJ8:FP8 FR8:FX8 FZ8:GF8 GH8:GN8 GP8:GV8 N10:T15 V10:AB15 AD10:AJ15 AL10:AR15 AT10:AZ15 BB10:BH15 BJ10:BP15 BR10:BX15 BZ10:CF15 CH10:CN15 CP10:CV15 CX10:DD15 DF10:DL15 DN10:DT15 DV10:EB15 ED10:EJ15 EL10:ER15 ET10:EZ15 FB10:FH15 FJ10:FP15 FR10:FX15 FZ10:GF15 GH10:GN15 GP10:GV15 K8:K13 I8 I10:I13 J7:K7 N7:P7 R7:T7 V7:X7 Z7:AB7 AD7:AF7 AH7:AJ7 AL7:AN7 AP7:AR7 AT7:AV7 AX7:AZ7 BB7:BD7 BF7:BH7 BJ7:BL7 BN7:BP7 BR7:BT7 BV7:BX7 BZ7:CB7 CD7:CF7 CH7:CJ7 CL7:CN7 CP7:CR7 CT7:CV7 CX7:CZ7 DB7:DD7 DF7:DH7 DJ7:DL7 DN7:DP7 DR7:DT7 DV7:DX7 DZ7:EB7 ED7:EF7 EH7:EJ7 EL7:EN7 EP7:ER7 ET7:EV7 EX7:EZ7 FB7:FD7 FF7:FH7 FJ7:FL7 FN7:FP7 FR7:FT7 FV7:FX7 FZ7:GB7 GD7:GF7 GH7:GJ7 GL7:GN7 GP7:GR7 GT7:GV7 N9:P9 R9:T9 V9:X9 Z9:AB9 AD9:AF9 AH9:AJ9 AL9:AN9 AP9:AR9 AT9:AV9 AX9:AZ9 BB9:BD9 BF9:BH9 BJ9:BL9 BN9:BP9 BR9:BT9 BV9:BX9 BZ9:CB9 CD9:CF9 CH9:CJ9 CL9:CN9 CP9:CR9 CT9:CV9 CX9:CZ9 DB9:DD9 DF9:DH9 DJ9:DL9 DN9:DP9 DR9:DT9 DV9:DX9 DZ9:EB9 ED9:EF9 EH9:EJ9 EL9:EN9 EP9:ER9 ET9:EV9 EX9:EZ9 FB9:FD9 FF9:FH9 FJ9:FL9 FN9:FP9 FR9:FT9 FV9:FX9 FZ9:GB9 GD9:GF9 GH9:GJ9 GL9:GN9 GP9:GR9 GT9:GV9 F14:I14 K14:L14 F15:L15">
    <cfRule type="expression" dxfId="8" priority="171" stopIfTrue="1">
      <formula>ISEVEN(COLUMN())</formula>
    </cfRule>
  </conditionalFormatting>
  <conditionalFormatting sqref="H4">
    <cfRule type="cellIs" priority="216" stopIfTrue="1" operator="equal">
      <formula>0</formula>
    </cfRule>
  </conditionalFormatting>
  <conditionalFormatting sqref="H7:H13">
    <cfRule type="expression" dxfId="7" priority="5" stopIfTrue="1">
      <formula>ISEVEN(COLUMN())</formula>
    </cfRule>
  </conditionalFormatting>
  <conditionalFormatting sqref="I6 Q6 Y6 AG6 AO6 AW6 BE6 BM6 BU6 CC6 CK6 CS6 DA6 DI6 DQ6 DY6 EG6 EO6 EW6 FE6 FM6 FU6 GC6 GK6 GS6 I8 Q8 Y8 AG8 AO8 AW8 BE8 BM8 BU8 CC8 CK8 CS8 DA8 DI8 DQ8 DY8 EG8 EO8 EW8 FE8 FM8 FU8 GC8 GK8 GS8 I10:I11 Q10:Q11 Y10:Y11 AG10:AG11 AO10:AO11 AW10:AW11 BE10:BE11 BM10:BM11 BU10:BU11 CC10:CC11 CK10:CK11 CS10:CS11 DA10:DA11 DI10:DI11 DQ10:DQ11 DY10:DY11 EG10:EG11 EO10:EO11 EW10:EW11 FE10:FE11 FM10:FM11 FU10:FU11 GC10:GC11 GK10:GK11 GS10:GS11">
    <cfRule type="cellIs" dxfId="6" priority="20" operator="equal">
      <formula>1</formula>
    </cfRule>
  </conditionalFormatting>
  <conditionalFormatting sqref="J4">
    <cfRule type="cellIs" priority="215" stopIfTrue="1" operator="equal">
      <formula>0</formula>
    </cfRule>
  </conditionalFormatting>
  <conditionalFormatting sqref="J8:J14">
    <cfRule type="expression" dxfId="5" priority="3" stopIfTrue="1">
      <formula>ISEVEN(COLUMN())</formula>
    </cfRule>
  </conditionalFormatting>
  <conditionalFormatting sqref="K6 S6 AA6 AI6 AQ6 AY6 BG6 BO6 BW6 CE6 CM6 CU6 DC6 DK6 DS6 EA6 EI6 EQ6 EY6 FG6 FO6 FW6 GE6 GM6 GU6 K8 S8 AA8 AI8 AQ8 AY8 BG8 BO8 BW8 CE8 CM8 CU8 DC8 DK8 DS8 EA8 EI8 EQ8 EY8 FG8 FO8 FW8 GE8 GM8 GU8 K10:K11 S10:S11 AA10:AA11 AI10:AI11 AQ10:AQ11 AY10:AY11 BG10:BG11 BO10:BO11 BW10:BW11 CE10:CE11 CM10:CM11 CU10:CU11 DC10:DC11 DK10:DK11 DS10:DS11 EA10:EA11 EI10:EI11 EQ10:EQ11 EY10:EY11 FG10:FG11 FO10:FO11 FW10:FW11 GE10:GE11 GM10:GM11 GU10:GU11">
    <cfRule type="cellIs" dxfId="4" priority="167" operator="equal">
      <formula>1</formula>
    </cfRule>
  </conditionalFormatting>
  <conditionalFormatting sqref="L4">
    <cfRule type="cellIs" priority="214" stopIfTrue="1" operator="equal">
      <formula>0</formula>
    </cfRule>
  </conditionalFormatting>
  <conditionalFormatting sqref="L7:L13">
    <cfRule type="expression" dxfId="3" priority="1" stopIfTrue="1">
      <formula>ISEVEN(COLUMN())</formula>
    </cfRule>
  </conditionalFormatting>
  <conditionalFormatting sqref="M6 U6 AC6 AK6 AS6 BA6 BI6 BQ6 BY6 CG6 CO6 CW6 DE6 DM6 DU6 EC6 EK6 ES6 FA6 FI6 FQ6 FY6 GG6 GO6 GW6 M8 U8 AC8 AK8 AS8 BA8 BI8 BQ8 BY8 CG8 CO8 CW8 DE8 DM8 DU8 EC8 EK8 ES8 FA8 FI8 FQ8 FY8 GG8 GO8 GW8 M10:M11 U10:U11 AC10:AC11 AK10:AK11 AS10:AS11 BA10:BA11 BI10:BI11 BQ10:BQ11 BY10:BY11 CG10:CG11 CO10:CO11 CW10:CW11 DE10:DE11 DM10:DM11 DU10:DU11 EC10:EC11 EK10:EK11 ES10:ES11 FA10:FA11 FI10:FI11 FQ10:FQ11 FY10:FY11 GG10:GG11 GO10:GO11 GW10:GW11">
    <cfRule type="cellIs" dxfId="2" priority="8" operator="equal">
      <formula>1</formula>
    </cfRule>
  </conditionalFormatting>
  <conditionalFormatting sqref="M6 U6 AC6 AK6 AS6 BA6 BI6 BQ6 BY6 CG6 CO6 CW6 DE6 DM6 DU6 EC6 EK6 ES6 FA6 FI6 FQ6 FY6 GG6 GO6 GW6 M8 U8 AC8 AK8 AS8 BA8 BI8 BQ8 BY8 CG8 CO8 CW8 DE8 DM8 DU8 EC8 EK8 ES8 FA8 FI8 FQ8 FY8 GG8 GO8 GW8 M10:M15 U10:U15 AC10:AC15 AK10:AK15 AS10:AS15 BA10:BA15 BI10:BI15 BQ10:BQ15 BY10:BY15 CG10:CG15 CO10:CO15 CW10:CW15 DE10:DE15 DM10:DM15 DU10:DU15 EC10:EC15 EK10:EK15 ES10:ES15 FA10:FA15 FI10:FI15 FQ10:FQ15 FY10:FY15 GG10:GG15 GO10:GO15 GW10:GW15">
    <cfRule type="expression" dxfId="1" priority="12" stopIfTrue="1">
      <formula>ISEVEN(COLUMN())</formula>
    </cfRule>
  </conditionalFormatting>
  <conditionalFormatting sqref="N4">
    <cfRule type="cellIs" priority="213" stopIfTrue="1" operator="equal">
      <formula>0</formula>
    </cfRule>
  </conditionalFormatting>
  <conditionalFormatting sqref="P4">
    <cfRule type="cellIs" priority="212" stopIfTrue="1" operator="equal">
      <formula>0</formula>
    </cfRule>
  </conditionalFormatting>
  <conditionalFormatting sqref="R4">
    <cfRule type="cellIs" priority="211" stopIfTrue="1" operator="equal">
      <formula>0</formula>
    </cfRule>
  </conditionalFormatting>
  <conditionalFormatting sqref="T4">
    <cfRule type="cellIs" priority="210" stopIfTrue="1" operator="equal">
      <formula>0</formula>
    </cfRule>
  </conditionalFormatting>
  <conditionalFormatting sqref="V4">
    <cfRule type="cellIs" priority="209" stopIfTrue="1" operator="equal">
      <formula>0</formula>
    </cfRule>
  </conditionalFormatting>
  <conditionalFormatting sqref="X4">
    <cfRule type="cellIs" priority="208" stopIfTrue="1" operator="equal">
      <formula>0</formula>
    </cfRule>
  </conditionalFormatting>
  <conditionalFormatting sqref="Z4">
    <cfRule type="cellIs" priority="207" stopIfTrue="1" operator="equal">
      <formula>0</formula>
    </cfRule>
  </conditionalFormatting>
  <conditionalFormatting sqref="AB4">
    <cfRule type="cellIs" priority="206" stopIfTrue="1" operator="equal">
      <formula>0</formula>
    </cfRule>
  </conditionalFormatting>
  <conditionalFormatting sqref="AD4">
    <cfRule type="cellIs" priority="205" stopIfTrue="1" operator="equal">
      <formula>0</formula>
    </cfRule>
  </conditionalFormatting>
  <conditionalFormatting sqref="AF4">
    <cfRule type="cellIs" priority="204" stopIfTrue="1" operator="equal">
      <formula>0</formula>
    </cfRule>
  </conditionalFormatting>
  <conditionalFormatting sqref="AH4">
    <cfRule type="cellIs" priority="203" stopIfTrue="1" operator="equal">
      <formula>0</formula>
    </cfRule>
  </conditionalFormatting>
  <conditionalFormatting sqref="AJ4">
    <cfRule type="cellIs" priority="202" stopIfTrue="1" operator="equal">
      <formula>0</formula>
    </cfRule>
  </conditionalFormatting>
  <conditionalFormatting sqref="AL4">
    <cfRule type="cellIs" priority="201" stopIfTrue="1" operator="equal">
      <formula>0</formula>
    </cfRule>
  </conditionalFormatting>
  <conditionalFormatting sqref="AN4">
    <cfRule type="cellIs" priority="200" stopIfTrue="1" operator="equal">
      <formula>0</formula>
    </cfRule>
  </conditionalFormatting>
  <conditionalFormatting sqref="AP4">
    <cfRule type="cellIs" priority="199" stopIfTrue="1" operator="equal">
      <formula>0</formula>
    </cfRule>
  </conditionalFormatting>
  <conditionalFormatting sqref="AR4">
    <cfRule type="cellIs" priority="198" stopIfTrue="1" operator="equal">
      <formula>0</formula>
    </cfRule>
  </conditionalFormatting>
  <conditionalFormatting sqref="AT4">
    <cfRule type="cellIs" priority="197" stopIfTrue="1" operator="equal">
      <formula>0</formula>
    </cfRule>
  </conditionalFormatting>
  <conditionalFormatting sqref="AV4">
    <cfRule type="cellIs" priority="196" stopIfTrue="1" operator="equal">
      <formula>0</formula>
    </cfRule>
  </conditionalFormatting>
  <conditionalFormatting sqref="AX4">
    <cfRule type="cellIs" priority="195" stopIfTrue="1" operator="equal">
      <formula>0</formula>
    </cfRule>
  </conditionalFormatting>
  <conditionalFormatting sqref="AZ4">
    <cfRule type="cellIs" priority="194" stopIfTrue="1" operator="equal">
      <formula>0</formula>
    </cfRule>
  </conditionalFormatting>
  <conditionalFormatting sqref="BB4">
    <cfRule type="cellIs" priority="193" stopIfTrue="1" operator="equal">
      <formula>0</formula>
    </cfRule>
  </conditionalFormatting>
  <conditionalFormatting sqref="BD4">
    <cfRule type="cellIs" priority="192" stopIfTrue="1" operator="equal">
      <formula>0</formula>
    </cfRule>
  </conditionalFormatting>
  <conditionalFormatting sqref="BF4">
    <cfRule type="cellIs" priority="191" stopIfTrue="1" operator="equal">
      <formula>0</formula>
    </cfRule>
  </conditionalFormatting>
  <conditionalFormatting sqref="BH4">
    <cfRule type="cellIs" priority="190" stopIfTrue="1" operator="equal">
      <formula>0</formula>
    </cfRule>
  </conditionalFormatting>
  <conditionalFormatting sqref="BJ4">
    <cfRule type="cellIs" priority="189" stopIfTrue="1" operator="equal">
      <formula>0</formula>
    </cfRule>
  </conditionalFormatting>
  <conditionalFormatting sqref="BL4">
    <cfRule type="cellIs" priority="188" stopIfTrue="1" operator="equal">
      <formula>0</formula>
    </cfRule>
  </conditionalFormatting>
  <conditionalFormatting sqref="BN4">
    <cfRule type="cellIs" priority="187" stopIfTrue="1" operator="equal">
      <formula>0</formula>
    </cfRule>
  </conditionalFormatting>
  <conditionalFormatting sqref="BP4">
    <cfRule type="cellIs" priority="186" stopIfTrue="1" operator="equal">
      <formula>0</formula>
    </cfRule>
  </conditionalFormatting>
  <conditionalFormatting sqref="BR4">
    <cfRule type="cellIs" priority="185" stopIfTrue="1" operator="equal">
      <formula>0</formula>
    </cfRule>
  </conditionalFormatting>
  <conditionalFormatting sqref="BT4 BV4 BX4 BZ4 CB4 CD4 CF4 CH4 CJ4 CL4 CN4 CP4 CR4 CT4 CV4 CX4 CZ4 DB4 DD4 DF4 DH4 DJ4 DL4 DN4 DP4 DR4 DT4 DV4 DX4 DZ4 EB4 ED4 EF4 EH4 EJ4 EL4 EN4 EP4 ER4 ET4 EV4 EX4 EZ4 FB4 FD4 FF4 FH4 FJ4 FL4 FN4 FP4 FR4 FT4 FV4 FX4 FZ4 GB4 GD4 GF4 GH4 GJ4 GL4 GN4 GP4 GR4 GT4 GV4">
    <cfRule type="cellIs" priority="224" stopIfTrue="1" operator="equal">
      <formula>0</formula>
    </cfRule>
  </conditionalFormatting>
  <conditionalFormatting sqref="GX4:GY5">
    <cfRule type="cellIs" priority="181" stopIfTrue="1" operator="equal">
      <formula>0</formula>
    </cfRule>
  </conditionalFormatting>
  <conditionalFormatting sqref="GX6:GY15">
    <cfRule type="expression" dxfId="0" priority="180" stopIfTrue="1">
      <formula>ISEVEN(COLUMN())</formula>
    </cfRule>
  </conditionalFormatting>
  <dataValidations count="1">
    <dataValidation type="list" allowBlank="1" showInputMessage="1" showErrorMessage="1" sqref="GR6:GR15 J6:J15 H6:H15 F6:F15 N6:N15 V6:V15 AD6:AD15 AL6:AL15 AT6:AT15 BB6:BB15 BJ6:BJ15 BR6:BR15 BZ6:BZ15 CH6:CH15 CP6:CP15 CX6:CX15 DF6:DF15 DN6:DN15 DV6:DV15 ED6:ED15 EL6:EL15 ET6:ET15 FB6:FB15 FJ6:FJ15 FR6:FR15 FZ6:FZ15 GH6:GH15 GP6:GP15 T6:T15 AB6:AB15 AJ6:AJ15 AR6:AR15 AZ6:AZ15 BH6:BH15 BP6:BP15 BX6:BX15 CF6:CF15 CN6:CN15 CV6:CV15 DD6:DD15 DL6:DL15 DT6:DT15 EB6:EB15 EJ6:EJ15 ER6:ER15 EZ6:EZ15 FH6:FH15 FP6:FP15 FX6:FX15 GF6:GF15 GN6:GN15 GV6:GV15 R6:R15 Z6:Z15 AH6:AH15 AP6:AP15 AX6:AX15 BF6:BF15 BN6:BN15 BV6:BV15 CD6:CD15 CL6:CL15 CT6:CT15 DB6:DB15 DJ6:DJ15 DR6:DR15 DZ6:DZ15 EH6:EH15 EP6:EP15 EX6:EX15 FF6:FF15 FN6:FN15 FV6:FV15 GD6:GD15 GL6:GL15 GT6:GT15 P6:P15 X6:X15 AF6:AF15 AN6:AN15 AV6:AV15 BD6:BD15 BL6:BL15 BT6:BT15 CB6:CB15 CJ6:CJ15 CR6:CR15 CZ6:CZ15 DH6:DH15 DP6:DP15 DX6:DX15 EF6:EF15 EN6:EN15 EV6:EV15 FD6:FD15 FL6:FL15 FT6:FT15 GB6:GB15 GJ6:GJ15 L6:L15" xr:uid="{00000000-0002-0000-0200-000000000000}">
      <formula1>"0,1"</formula1>
    </dataValidation>
  </dataValidations>
  <pageMargins left="0.7" right="0.7" top="0.75" bottom="0.75" header="0.3" footer="0.3"/>
  <pageSetup paperSize="9" orientation="portrait" r:id="rId1"/>
  <ignoredErrors>
    <ignoredError sqref="G6:G15" unlockedFormula="1"/>
    <ignoredError sqref="I5:GW5" formula="1"/>
    <ignoredError sqref="K6 K7 K8 K9 K10 K11 K12 K13 K14 K15" formula="1" unlockedFormula="1"/>
    <ignoredError sqref="I17:GW17 GY6:GY15 GX17:GY17"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références!$H$1:$H$2</xm:f>
          </x14:formula1>
          <xm:sqref>E6:E15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L26"/>
  <sheetViews>
    <sheetView zoomScale="60" zoomScaleNormal="60" workbookViewId="0">
      <selection activeCell="E6" sqref="E6"/>
    </sheetView>
  </sheetViews>
  <sheetFormatPr baseColWidth="10" defaultRowHeight="15"/>
  <cols>
    <col min="1" max="1" width="34" customWidth="1"/>
    <col min="2" max="2" width="28.85546875" customWidth="1"/>
    <col min="3" max="3" width="39.42578125" customWidth="1"/>
    <col min="4" max="4" width="46.42578125" customWidth="1"/>
    <col min="7" max="12" width="29.42578125" customWidth="1"/>
  </cols>
  <sheetData>
    <row r="1" spans="1:12" ht="84.75" customHeight="1">
      <c r="A1" s="288" t="str">
        <f>'Liste élèves'!A1</f>
        <v>Pour une entrée sécurisée en CP —  bilan intermédiaire des acquis scolaires et identification des besoins des élèves</v>
      </c>
      <c r="B1" s="288"/>
      <c r="C1" s="288"/>
      <c r="D1" s="288"/>
      <c r="E1" s="288"/>
      <c r="F1" s="288"/>
      <c r="G1" s="288" t="str">
        <f>A1</f>
        <v>Pour une entrée sécurisée en CP —  bilan intermédiaire des acquis scolaires et identification des besoins des élèves</v>
      </c>
      <c r="H1" s="288"/>
      <c r="I1" s="288"/>
      <c r="J1" s="288"/>
      <c r="K1" s="288"/>
      <c r="L1" s="288"/>
    </row>
    <row r="2" spans="1:12" ht="34.5" customHeight="1">
      <c r="A2" s="12" t="str">
        <f>"Ecole : " &amp; 'Liste élèves'!C3</f>
        <v>Ecole : UAI non reconnu</v>
      </c>
      <c r="B2" s="12"/>
      <c r="C2" s="12" t="e">
        <f>"Ville : " &amp; 'Liste élèves'!#REF!</f>
        <v>#REF!</v>
      </c>
    </row>
    <row r="3" spans="1:12" ht="34.5" customHeight="1"/>
    <row r="4" spans="1:12" ht="39.75" customHeight="1">
      <c r="A4" s="289" t="s">
        <v>2</v>
      </c>
      <c r="B4" s="289" t="s">
        <v>3</v>
      </c>
      <c r="C4" s="289" t="s">
        <v>4</v>
      </c>
      <c r="D4" s="289" t="s">
        <v>5</v>
      </c>
      <c r="E4" s="291" t="s">
        <v>97</v>
      </c>
      <c r="F4" s="292"/>
    </row>
    <row r="5" spans="1:12" ht="15.75">
      <c r="A5" s="290"/>
      <c r="B5" s="290"/>
      <c r="C5" s="290"/>
      <c r="D5" s="290"/>
      <c r="E5" s="56" t="str">
        <f>'Saisie des résultats'!H7&amp;" classe"</f>
        <v xml:space="preserve"> classe</v>
      </c>
      <c r="F5" s="56" t="e">
        <f>'Saisie des résultats'!#REF!&amp;" classe"</f>
        <v>#REF!</v>
      </c>
    </row>
    <row r="6" spans="1:12" ht="21" customHeight="1">
      <c r="A6" s="280" t="s">
        <v>6</v>
      </c>
      <c r="B6" s="287" t="s">
        <v>7</v>
      </c>
      <c r="C6" s="287" t="s">
        <v>8</v>
      </c>
      <c r="D6" s="57" t="s">
        <v>9</v>
      </c>
      <c r="E6" s="58" t="e">
        <f>'Saisie des résultats'!DD8</f>
        <v>#DIV/0!</v>
      </c>
      <c r="F6" s="58" t="e">
        <f>'Saisie des résultats'!DE8</f>
        <v>#REF!</v>
      </c>
    </row>
    <row r="7" spans="1:12" ht="21" customHeight="1">
      <c r="A7" s="281"/>
      <c r="B7" s="287"/>
      <c r="C7" s="287"/>
      <c r="D7" s="57" t="s">
        <v>10</v>
      </c>
      <c r="E7" s="58" t="e">
        <f>'Saisie des résultats'!DD9</f>
        <v>#DIV/0!</v>
      </c>
      <c r="F7" s="58" t="e">
        <f>'Saisie des résultats'!DE9</f>
        <v>#REF!</v>
      </c>
    </row>
    <row r="8" spans="1:12" ht="21" customHeight="1">
      <c r="A8" s="281"/>
      <c r="B8" s="287"/>
      <c r="C8" s="287"/>
      <c r="D8" s="57" t="s">
        <v>11</v>
      </c>
      <c r="E8" s="58" t="e">
        <f>'Saisie des résultats'!DD10</f>
        <v>#DIV/0!</v>
      </c>
      <c r="F8" s="58" t="e">
        <f>'Saisie des résultats'!DE10</f>
        <v>#REF!</v>
      </c>
    </row>
    <row r="9" spans="1:12" ht="21" customHeight="1">
      <c r="A9" s="281"/>
      <c r="B9" s="286" t="s">
        <v>12</v>
      </c>
      <c r="C9" s="283" t="s">
        <v>13</v>
      </c>
      <c r="D9" s="57" t="s">
        <v>101</v>
      </c>
      <c r="E9" s="58" t="e">
        <f>'Saisie des résultats'!DD11</f>
        <v>#DIV/0!</v>
      </c>
      <c r="F9" s="58" t="e">
        <f>'Saisie des résultats'!DE11</f>
        <v>#REF!</v>
      </c>
    </row>
    <row r="10" spans="1:12" ht="31.5">
      <c r="A10" s="281"/>
      <c r="B10" s="286"/>
      <c r="C10" s="284"/>
      <c r="D10" s="57" t="s">
        <v>105</v>
      </c>
      <c r="E10" s="58" t="e">
        <f>'Saisie des résultats'!DD12</f>
        <v>#DIV/0!</v>
      </c>
      <c r="F10" s="58" t="e">
        <f>'Saisie des résultats'!DE12</f>
        <v>#REF!</v>
      </c>
    </row>
    <row r="11" spans="1:12" ht="31.5">
      <c r="A11" s="281"/>
      <c r="B11" s="286"/>
      <c r="C11" s="284"/>
      <c r="D11" s="57" t="s">
        <v>103</v>
      </c>
      <c r="E11" s="58" t="e">
        <f>'Saisie des résultats'!DD13</f>
        <v>#DIV/0!</v>
      </c>
      <c r="F11" s="58" t="e">
        <f>'Saisie des résultats'!DE13</f>
        <v>#REF!</v>
      </c>
    </row>
    <row r="12" spans="1:12" ht="21" customHeight="1">
      <c r="A12" s="282"/>
      <c r="B12" s="286"/>
      <c r="C12" s="285"/>
      <c r="D12" s="57" t="s">
        <v>106</v>
      </c>
      <c r="E12" s="58" t="e">
        <f>'Saisie des résultats'!DD14</f>
        <v>#DIV/0!</v>
      </c>
      <c r="F12" s="58" t="e">
        <f>'Saisie des résultats'!DE14</f>
        <v>#REF!</v>
      </c>
    </row>
    <row r="13" spans="1:12" ht="21" customHeight="1">
      <c r="A13" s="280" t="s">
        <v>14</v>
      </c>
      <c r="B13" s="286" t="s">
        <v>56</v>
      </c>
      <c r="C13" s="287" t="s">
        <v>15</v>
      </c>
      <c r="D13" s="57" t="s">
        <v>59</v>
      </c>
      <c r="E13" s="58" t="e">
        <f>'Saisie des résultats'!DD15</f>
        <v>#DIV/0!</v>
      </c>
      <c r="F13" s="58" t="e">
        <f>'Saisie des résultats'!DE15</f>
        <v>#REF!</v>
      </c>
    </row>
    <row r="14" spans="1:12" ht="21" customHeight="1">
      <c r="A14" s="281"/>
      <c r="B14" s="286"/>
      <c r="C14" s="287"/>
      <c r="D14" s="57" t="s">
        <v>16</v>
      </c>
      <c r="E14" s="58" t="e">
        <f>'Saisie des résultats'!DD16</f>
        <v>#DIV/0!</v>
      </c>
      <c r="F14" s="58" t="e">
        <f>'Saisie des résultats'!DE16</f>
        <v>#REF!</v>
      </c>
    </row>
    <row r="15" spans="1:12" ht="21" customHeight="1">
      <c r="A15" s="281"/>
      <c r="B15" s="286"/>
      <c r="C15" s="287"/>
      <c r="D15" s="57" t="s">
        <v>17</v>
      </c>
      <c r="E15" s="58" t="e">
        <f>'Saisie des résultats'!DD17</f>
        <v>#DIV/0!</v>
      </c>
      <c r="F15" s="58" t="e">
        <f>'Saisie des résultats'!DE17</f>
        <v>#REF!</v>
      </c>
    </row>
    <row r="16" spans="1:12" ht="31.5">
      <c r="A16" s="281"/>
      <c r="B16" s="286"/>
      <c r="C16" s="59" t="s">
        <v>18</v>
      </c>
      <c r="D16" s="57" t="s">
        <v>63</v>
      </c>
      <c r="E16" s="58" t="e">
        <f>'Saisie des résultats'!DD18</f>
        <v>#DIV/0!</v>
      </c>
      <c r="F16" s="58" t="e">
        <f>'Saisie des résultats'!DE18</f>
        <v>#REF!</v>
      </c>
    </row>
    <row r="17" spans="1:6" ht="15.75">
      <c r="A17" s="281"/>
      <c r="B17" s="286"/>
      <c r="C17" s="59" t="s">
        <v>57</v>
      </c>
      <c r="D17" s="57" t="s">
        <v>62</v>
      </c>
      <c r="E17" s="58" t="e">
        <f>'Saisie des résultats'!DD19</f>
        <v>#DIV/0!</v>
      </c>
      <c r="F17" s="58" t="e">
        <f>'Saisie des résultats'!DE19</f>
        <v>#REF!</v>
      </c>
    </row>
    <row r="18" spans="1:6" ht="35.25" customHeight="1">
      <c r="A18" s="281"/>
      <c r="B18" s="286"/>
      <c r="C18" s="59" t="s">
        <v>20</v>
      </c>
      <c r="D18" s="57" t="s">
        <v>21</v>
      </c>
      <c r="E18" s="58" t="e">
        <f>'Saisie des résultats'!DD20</f>
        <v>#DIV/0!</v>
      </c>
      <c r="F18" s="58" t="e">
        <f>'Saisie des résultats'!DE20</f>
        <v>#REF!</v>
      </c>
    </row>
    <row r="19" spans="1:6" ht="22.5" customHeight="1">
      <c r="A19" s="281"/>
      <c r="B19" s="286"/>
      <c r="C19" s="287" t="s">
        <v>22</v>
      </c>
      <c r="D19" s="57" t="s">
        <v>99</v>
      </c>
      <c r="E19" s="58" t="e">
        <f>'Saisie des résultats'!DD21</f>
        <v>#DIV/0!</v>
      </c>
      <c r="F19" s="58" t="e">
        <f>'Saisie des résultats'!DE21</f>
        <v>#REF!</v>
      </c>
    </row>
    <row r="20" spans="1:6" ht="22.5" customHeight="1">
      <c r="A20" s="282"/>
      <c r="B20" s="286"/>
      <c r="C20" s="287"/>
      <c r="D20" s="57" t="s">
        <v>60</v>
      </c>
      <c r="E20" s="58" t="e">
        <f>'Saisie des résultats'!DD22</f>
        <v>#DIV/0!</v>
      </c>
      <c r="F20" s="58" t="e">
        <f>'Saisie des résultats'!DE22</f>
        <v>#REF!</v>
      </c>
    </row>
    <row r="21" spans="1:6" ht="31.5">
      <c r="A21" s="280" t="s">
        <v>100</v>
      </c>
      <c r="B21" s="283" t="s">
        <v>23</v>
      </c>
      <c r="C21" s="59" t="s">
        <v>24</v>
      </c>
      <c r="D21" s="57" t="s">
        <v>61</v>
      </c>
      <c r="E21" s="58" t="e">
        <f>'Saisie des résultats'!DD23</f>
        <v>#DIV/0!</v>
      </c>
      <c r="F21" s="58" t="e">
        <f>'Saisie des résultats'!DE23</f>
        <v>#REF!</v>
      </c>
    </row>
    <row r="22" spans="1:6" ht="47.25">
      <c r="A22" s="281"/>
      <c r="B22" s="284"/>
      <c r="C22" s="59" t="s">
        <v>25</v>
      </c>
      <c r="D22" s="57" t="s">
        <v>75</v>
      </c>
      <c r="E22" s="58" t="e">
        <f>'Saisie des résultats'!DD27</f>
        <v>#DIV/0!</v>
      </c>
      <c r="F22" s="58" t="e">
        <f>'Saisie des résultats'!DE27</f>
        <v>#REF!</v>
      </c>
    </row>
    <row r="23" spans="1:6" ht="47.25">
      <c r="A23" s="281"/>
      <c r="B23" s="284"/>
      <c r="C23" s="59" t="s">
        <v>25</v>
      </c>
      <c r="D23" s="57" t="s">
        <v>76</v>
      </c>
      <c r="E23" s="58" t="e">
        <f>'Saisie des résultats'!DD28</f>
        <v>#DIV/0!</v>
      </c>
      <c r="F23" s="58" t="e">
        <f>'Saisie des résultats'!DE28</f>
        <v>#REF!</v>
      </c>
    </row>
    <row r="24" spans="1:6" ht="31.5">
      <c r="A24" s="281"/>
      <c r="B24" s="285"/>
      <c r="C24" s="59" t="s">
        <v>70</v>
      </c>
      <c r="D24" s="57" t="s">
        <v>74</v>
      </c>
      <c r="E24" s="58" t="e">
        <f>'Saisie des résultats'!DD29</f>
        <v>#DIV/0!</v>
      </c>
      <c r="F24" s="58" t="e">
        <f>'Saisie des résultats'!DE29</f>
        <v>#REF!</v>
      </c>
    </row>
    <row r="25" spans="1:6" ht="31.5">
      <c r="A25" s="281"/>
      <c r="B25" s="59" t="s">
        <v>26</v>
      </c>
      <c r="C25" s="59" t="s">
        <v>27</v>
      </c>
      <c r="D25" s="57" t="s">
        <v>72</v>
      </c>
      <c r="E25" s="58" t="e">
        <f>'Saisie des résultats'!DD30</f>
        <v>#DIV/0!</v>
      </c>
      <c r="F25" s="58" t="e">
        <f>'Saisie des résultats'!DE30</f>
        <v>#REF!</v>
      </c>
    </row>
    <row r="26" spans="1:6" ht="47.25">
      <c r="A26" s="282"/>
      <c r="B26" s="60" t="s">
        <v>28</v>
      </c>
      <c r="C26" s="60" t="s">
        <v>29</v>
      </c>
      <c r="D26" s="61" t="s">
        <v>73</v>
      </c>
      <c r="E26" s="58" t="e">
        <f>'Saisie des résultats'!DD31</f>
        <v>#DIV/0!</v>
      </c>
      <c r="F26" s="58" t="e">
        <f>'Saisie des résultats'!DE31</f>
        <v>#REF!</v>
      </c>
    </row>
  </sheetData>
  <mergeCells count="18">
    <mergeCell ref="G1:L1"/>
    <mergeCell ref="A1:F1"/>
    <mergeCell ref="A4:A5"/>
    <mergeCell ref="B4:B5"/>
    <mergeCell ref="C4:C5"/>
    <mergeCell ref="D4:D5"/>
    <mergeCell ref="E4:F4"/>
    <mergeCell ref="A6:A12"/>
    <mergeCell ref="B6:B8"/>
    <mergeCell ref="C6:C8"/>
    <mergeCell ref="B9:B12"/>
    <mergeCell ref="C9:C12"/>
    <mergeCell ref="A21:A26"/>
    <mergeCell ref="B21:B24"/>
    <mergeCell ref="A13:A20"/>
    <mergeCell ref="B13:B20"/>
    <mergeCell ref="C13:C15"/>
    <mergeCell ref="C19:C20"/>
  </mergeCells>
  <pageMargins left="0.70866141732283472" right="0.70866141732283472" top="0.74803149606299213" bottom="0.74803149606299213" header="0.31496062992125984" footer="0.31496062992125984"/>
  <pageSetup paperSize="9" scale="60" fitToWidth="2" orientation="landscape" r:id="rId1"/>
  <colBreaks count="1" manualBreakCount="1">
    <brk id="6"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
  <sheetViews>
    <sheetView showGridLines="0" zoomScale="80" zoomScaleNormal="80" workbookViewId="0">
      <selection activeCell="N1" sqref="N1"/>
    </sheetView>
  </sheetViews>
  <sheetFormatPr baseColWidth="10" defaultRowHeight="15"/>
  <sheetData/>
  <sheetProtection password="DFF1" sheet="1" objects="1" scenarios="1"/>
  <pageMargins left="0.25" right="0.25" top="0.36614583333333334" bottom="0.445312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B1:H60"/>
  <sheetViews>
    <sheetView showGridLines="0" zoomScaleNormal="100" workbookViewId="0">
      <selection activeCell="C5" sqref="C5:D5"/>
    </sheetView>
  </sheetViews>
  <sheetFormatPr baseColWidth="10" defaultColWidth="11.42578125" defaultRowHeight="15"/>
  <cols>
    <col min="1" max="1" width="0.42578125" customWidth="1"/>
    <col min="2" max="2" width="6.42578125" customWidth="1"/>
    <col min="3" max="3" width="15.42578125" customWidth="1"/>
    <col min="4" max="5" width="21.85546875" customWidth="1"/>
    <col min="6" max="7" width="5.85546875" customWidth="1"/>
    <col min="8" max="8" width="21.28515625" customWidth="1"/>
  </cols>
  <sheetData>
    <row r="1" spans="2:8" ht="2.25" customHeight="1"/>
    <row r="2" spans="2:8" ht="32.25" customHeight="1">
      <c r="B2" s="293" t="s">
        <v>90</v>
      </c>
      <c r="C2" s="293"/>
      <c r="D2" s="293"/>
      <c r="E2" s="293"/>
      <c r="F2" s="293"/>
      <c r="G2" s="293"/>
      <c r="H2" s="293"/>
    </row>
    <row r="3" spans="2:8" ht="14.25" customHeight="1">
      <c r="B3" s="311" t="s">
        <v>91</v>
      </c>
      <c r="C3" s="311"/>
      <c r="D3" s="311"/>
      <c r="E3" s="311"/>
      <c r="F3" s="311"/>
      <c r="G3" s="311"/>
      <c r="H3" s="311"/>
    </row>
    <row r="4" spans="2:8">
      <c r="C4" s="42"/>
      <c r="D4" s="42"/>
      <c r="E4" s="42"/>
      <c r="G4" s="42"/>
    </row>
    <row r="5" spans="2:8">
      <c r="B5" s="44" t="s">
        <v>4804</v>
      </c>
      <c r="C5" s="327" t="s">
        <v>4805</v>
      </c>
      <c r="D5" s="327"/>
      <c r="E5" s="42" t="str">
        <f>IFERROR(IF(INDEX('Liste élèves'!B7:S107,MATCH('Restitution individuelle'!C5,'Liste élèves'!R7:R107,0),5)="M","né le ","née le ")&amp;TEXT(INDEX('Liste élèves'!B7:S107,MATCH('Restitution individuelle'!C5,'Liste élèves'!R7:R107,0),4),"jj/mm/aaaa"),"")</f>
        <v/>
      </c>
      <c r="G5" s="42"/>
      <c r="H5" s="306" t="s">
        <v>129</v>
      </c>
    </row>
    <row r="6" spans="2:8" ht="15" customHeight="1">
      <c r="B6" s="44" t="s">
        <v>88</v>
      </c>
      <c r="C6" t="str">
        <f>IF('Liste élèves'!C3="","",'Liste élèves'!C3)</f>
        <v>UAI non reconnu</v>
      </c>
      <c r="D6" s="42"/>
      <c r="E6" s="42"/>
      <c r="G6" s="42"/>
      <c r="H6" s="306"/>
    </row>
    <row r="7" spans="2:8">
      <c r="B7" s="44" t="s">
        <v>96</v>
      </c>
      <c r="C7" t="str">
        <f>IFERROR(IF('Liste élèves'!Z3="","",'Liste élèves'!Z3),"")</f>
        <v/>
      </c>
      <c r="E7" s="42"/>
      <c r="F7" s="42"/>
      <c r="G7" s="42"/>
      <c r="H7" s="306"/>
    </row>
    <row r="8" spans="2:8">
      <c r="C8" s="43"/>
      <c r="D8" s="43"/>
      <c r="E8" s="42"/>
      <c r="F8" s="42"/>
      <c r="G8" s="42"/>
    </row>
    <row r="9" spans="2:8" ht="23.25" customHeight="1">
      <c r="B9" s="304" t="s">
        <v>2</v>
      </c>
      <c r="C9" s="305"/>
      <c r="D9" s="47" t="s">
        <v>4</v>
      </c>
      <c r="E9" s="47" t="s">
        <v>89</v>
      </c>
      <c r="F9" s="48" t="s">
        <v>117</v>
      </c>
      <c r="G9" s="48" t="s">
        <v>118</v>
      </c>
      <c r="H9" s="51" t="s">
        <v>116</v>
      </c>
    </row>
    <row r="10" spans="2:8" ht="19.5" customHeight="1">
      <c r="B10" s="297" t="s">
        <v>92</v>
      </c>
      <c r="C10" s="307" t="s">
        <v>4806</v>
      </c>
      <c r="D10" s="300" t="s">
        <v>8</v>
      </c>
      <c r="E10" s="52" t="s">
        <v>9</v>
      </c>
      <c r="F10" s="53" t="str">
        <f>IFERROR(IF(INDEX(matrice!A4:BN104,MATCH(C5,matrice!B4:B104,0),3)=1,"X",""),"")</f>
        <v/>
      </c>
      <c r="G10" s="53" t="str">
        <f>IFERROR(IF(INDEX(matrice!A4:BN104,MATCH(C5,matrice!B4:B104,0),3)=0,"X",""),"")</f>
        <v/>
      </c>
      <c r="H10" s="296"/>
    </row>
    <row r="11" spans="2:8" ht="19.5" customHeight="1">
      <c r="B11" s="298"/>
      <c r="C11" s="308"/>
      <c r="D11" s="301"/>
      <c r="E11" s="45" t="s">
        <v>10</v>
      </c>
      <c r="F11" s="46" t="str">
        <f>IFERROR(IF(INDEX(matrice!A4:BN104,MATCH(C5,matrice!B4:B104,0),5)=1,"X",""),"")</f>
        <v/>
      </c>
      <c r="G11" s="46" t="str">
        <f>IFERROR(IF(INDEX(matrice!A4:BN104,MATCH(C5,matrice!B4:B104,0),5)=0,"X",""),"")</f>
        <v/>
      </c>
      <c r="H11" s="294"/>
    </row>
    <row r="12" spans="2:8" ht="19.5" customHeight="1">
      <c r="B12" s="298"/>
      <c r="C12" s="308"/>
      <c r="D12" s="301"/>
      <c r="E12" s="45" t="s">
        <v>11</v>
      </c>
      <c r="F12" s="46" t="str">
        <f>IFERROR(IF(INDEX(matrice!A4:BN104,MATCH(C5,matrice!B4:B104,0),7)=1,"X",""),"")</f>
        <v/>
      </c>
      <c r="G12" s="46" t="str">
        <f>IFERROR(IF(INDEX(matrice!A4:BN104,MATCH(C5,matrice!B4:B104,0),7)=0,"X",""),"")</f>
        <v/>
      </c>
      <c r="H12" s="294"/>
    </row>
    <row r="13" spans="2:8" ht="30" customHeight="1">
      <c r="B13" s="298"/>
      <c r="C13" s="308"/>
      <c r="D13" s="302" t="s">
        <v>13</v>
      </c>
      <c r="E13" s="45" t="s">
        <v>101</v>
      </c>
      <c r="F13" s="46" t="str">
        <f>IFERROR(IF(INDEX(matrice!A4:BN104,MATCH(C5,matrice!B4:B104,0),9)=1,"X",""),"")</f>
        <v/>
      </c>
      <c r="G13" s="46" t="str">
        <f>IFERROR(IF(INDEX(matrice!A4:BN104,MATCH(C5,matrice!B4:B104,0),9)=0,"X",""),"")</f>
        <v/>
      </c>
      <c r="H13" s="294"/>
    </row>
    <row r="14" spans="2:8" ht="42" customHeight="1">
      <c r="B14" s="298"/>
      <c r="C14" s="308"/>
      <c r="D14" s="302"/>
      <c r="E14" s="45" t="s">
        <v>107</v>
      </c>
      <c r="F14" s="46" t="str">
        <f>IFERROR(IF(INDEX(matrice!A4:BN104,MATCH(C5,matrice!B4:B104,0),11)=1,"X",""),"")</f>
        <v/>
      </c>
      <c r="G14" s="46" t="str">
        <f>IFERROR(IF(INDEX(matrice!A4:BN104,MATCH(C5,matrice!B4:B104,0),11)=0,"X",""),"")</f>
        <v/>
      </c>
      <c r="H14" s="294"/>
    </row>
    <row r="15" spans="2:8" ht="42" customHeight="1">
      <c r="B15" s="298"/>
      <c r="C15" s="308"/>
      <c r="D15" s="302"/>
      <c r="E15" s="45" t="s">
        <v>103</v>
      </c>
      <c r="F15" s="46" t="str">
        <f>IFERROR(IF(INDEX(matrice!A4:BN104,MATCH(C5,matrice!B4:B104,0),13)=1,"X",""),"")</f>
        <v/>
      </c>
      <c r="G15" s="46" t="str">
        <f>IFERROR(IF(INDEX(matrice!A4:BN104,MATCH(C5,matrice!B4:B104,0),13)=0,"X",""),"")</f>
        <v/>
      </c>
      <c r="H15" s="294"/>
    </row>
    <row r="16" spans="2:8" ht="19.5" customHeight="1">
      <c r="B16" s="299"/>
      <c r="C16" s="309"/>
      <c r="D16" s="303"/>
      <c r="E16" s="49" t="s">
        <v>104</v>
      </c>
      <c r="F16" s="50" t="str">
        <f>IFERROR(IF(INDEX(matrice!A4:BN104,MATCH(C5,matrice!B4:B104,0),15)=1,"X",""),"")</f>
        <v/>
      </c>
      <c r="G16" s="50" t="str">
        <f>IFERROR(IF(INDEX(matrice!A4:BN104,MATCH(C5,matrice!B4:B104,0),15)=0,"X",""),"")</f>
        <v/>
      </c>
      <c r="H16" s="295"/>
    </row>
    <row r="17" spans="2:8" ht="19.5" customHeight="1">
      <c r="B17" s="297" t="s">
        <v>93</v>
      </c>
      <c r="C17" s="312" t="s">
        <v>4793</v>
      </c>
      <c r="D17" s="315" t="s">
        <v>125</v>
      </c>
      <c r="E17" s="52" t="s">
        <v>59</v>
      </c>
      <c r="F17" s="53" t="str">
        <f>IFERROR(IF(INDEX(matrice!A4:BN104,MATCH(C5,matrice!B4:B104,0),17)=1,"X",""),"")</f>
        <v/>
      </c>
      <c r="G17" s="53" t="str">
        <f>IFERROR(IF(INDEX(matrice!A4:BN104,MATCH(C5,matrice!B4:B104,0),17)=0,"X",""),"")</f>
        <v/>
      </c>
      <c r="H17" s="296"/>
    </row>
    <row r="18" spans="2:8" ht="19.5" customHeight="1">
      <c r="B18" s="298"/>
      <c r="C18" s="313"/>
      <c r="D18" s="316"/>
      <c r="E18" s="45" t="s">
        <v>16</v>
      </c>
      <c r="F18" s="46" t="str">
        <f>IFERROR(IF(INDEX(matrice!A4:BN104,MATCH(C5,matrice!B4:B104,0),19)=1,"X",""),"")</f>
        <v/>
      </c>
      <c r="G18" s="46" t="str">
        <f>IFERROR(IF(INDEX(matrice!A4:BN104,MATCH(C5,matrice!B4:B104,0),19)=0,"X",""),"")</f>
        <v/>
      </c>
      <c r="H18" s="294"/>
    </row>
    <row r="19" spans="2:8" ht="19.5" customHeight="1">
      <c r="B19" s="298"/>
      <c r="C19" s="313"/>
      <c r="D19" s="316"/>
      <c r="E19" s="45" t="s">
        <v>17</v>
      </c>
      <c r="F19" s="46" t="str">
        <f>IFERROR(IF(INDEX(matrice!A4:BN104,MATCH(C5,matrice!B4:B104,0),21)=1,"X",""),"")</f>
        <v/>
      </c>
      <c r="G19" s="46" t="str">
        <f>IFERROR(IF(INDEX(matrice!A4:BN104,MATCH(C5,matrice!B4:B104,0),21)=0,"X",""),"")</f>
        <v/>
      </c>
      <c r="H19" s="294"/>
    </row>
    <row r="20" spans="2:8" ht="30" customHeight="1">
      <c r="B20" s="298"/>
      <c r="C20" s="313"/>
      <c r="D20" s="45" t="s">
        <v>18</v>
      </c>
      <c r="E20" s="45" t="s">
        <v>64</v>
      </c>
      <c r="F20" s="46" t="str">
        <f>IFERROR(IF(INDEX(matrice!A4:BN104,MATCH(C5,matrice!B4:B104,0),23)=1,"X",""),"")</f>
        <v/>
      </c>
      <c r="G20" s="46" t="str">
        <f>IFERROR(IF(INDEX(matrice!A4:BN104,MATCH(C5,matrice!B4:B104,0),23)=0,"X",""),"")</f>
        <v/>
      </c>
      <c r="H20" s="294"/>
    </row>
    <row r="21" spans="2:8" ht="30" customHeight="1">
      <c r="B21" s="298"/>
      <c r="C21" s="313"/>
      <c r="D21" s="49" t="s">
        <v>19</v>
      </c>
      <c r="E21" s="49" t="s">
        <v>65</v>
      </c>
      <c r="F21" s="50" t="str">
        <f>IFERROR(IF(INDEX(matrice!A4:BN104,MATCH(C5,matrice!B4:B104,0),25)=1,"X",""),"")</f>
        <v/>
      </c>
      <c r="G21" s="50" t="str">
        <f>IFERROR(IF(INDEX(matrice!A4:BN104,MATCH(C5,matrice!B4:B104,0),25)=0,"X",""),"")</f>
        <v/>
      </c>
      <c r="H21" s="295"/>
    </row>
    <row r="22" spans="2:8" ht="30" customHeight="1">
      <c r="B22" s="298"/>
      <c r="C22" s="313"/>
      <c r="D22" s="52" t="s">
        <v>20</v>
      </c>
      <c r="E22" s="52" t="s">
        <v>21</v>
      </c>
      <c r="F22" s="53" t="str">
        <f>IFERROR(IF(INDEX(matrice!A4:BN104,MATCH(C5,matrice!B4:B104,0),27)=1,"X",""),"")</f>
        <v/>
      </c>
      <c r="G22" s="53" t="str">
        <f>IFERROR(IF(INDEX(matrice!A4:BN104,MATCH(C5,matrice!B4:B104,0),27)=0,"X",""),"")</f>
        <v/>
      </c>
      <c r="H22" s="296"/>
    </row>
    <row r="23" spans="2:8" ht="19.5" customHeight="1">
      <c r="B23" s="298"/>
      <c r="C23" s="313"/>
      <c r="D23" s="316" t="s">
        <v>22</v>
      </c>
      <c r="E23" s="45" t="s">
        <v>98</v>
      </c>
      <c r="F23" s="46" t="str">
        <f>IFERROR(IF(INDEX(matrice!A4:BN104,MATCH(C5,matrice!B4:B104,0),29)=1,"X",""),"")</f>
        <v/>
      </c>
      <c r="G23" s="46" t="str">
        <f>IFERROR(IF(INDEX(matrice!A4:BN104,MATCH(C5,matrice!B4:B104,0),29)=0,"X",""),"")</f>
        <v/>
      </c>
      <c r="H23" s="294"/>
    </row>
    <row r="24" spans="2:8" ht="19.5" customHeight="1">
      <c r="B24" s="299"/>
      <c r="C24" s="314"/>
      <c r="D24" s="317"/>
      <c r="E24" s="54" t="s">
        <v>60</v>
      </c>
      <c r="F24" s="55" t="str">
        <f>IFERROR(IF(INDEX(matrice!A4:BN104,MATCH(C5,matrice!B4:B104,0),31)=1,"X",""),"")</f>
        <v/>
      </c>
      <c r="G24" s="55" t="str">
        <f>IFERROR(IF(INDEX(matrice!A4:BN104,MATCH(C5,matrice!B4:B104,0),31)=0,"X",""),"")</f>
        <v/>
      </c>
      <c r="H24" s="294"/>
    </row>
    <row r="25" spans="2:8" ht="30" customHeight="1">
      <c r="B25" s="297" t="s">
        <v>100</v>
      </c>
      <c r="C25" s="319" t="s">
        <v>4794</v>
      </c>
      <c r="D25" s="322" t="s">
        <v>131</v>
      </c>
      <c r="E25" s="52" t="s">
        <v>130</v>
      </c>
      <c r="F25" s="53" t="str">
        <f>IFERROR(IF(INDEX(matrice!A4:BN104,MATCH(C5,matrice!B4:B104,0),33)=1,"X",""),"")</f>
        <v/>
      </c>
      <c r="G25" s="53" t="str">
        <f>IFERROR(IF(INDEX(matrice!A4:BN104,MATCH(C5,matrice!B4:B104,0),33)=0,"X",""),"")</f>
        <v/>
      </c>
      <c r="H25" s="328"/>
    </row>
    <row r="26" spans="2:8" ht="30" customHeight="1">
      <c r="B26" s="298"/>
      <c r="C26" s="320"/>
      <c r="D26" s="323"/>
      <c r="E26" s="198" t="s">
        <v>135</v>
      </c>
      <c r="F26" s="200" t="str">
        <f>IFERROR(IF(INDEX(matrice!A4:BN104,MATCH(C5,matrice!B4:B104,0),35)=1,"X",""),"")</f>
        <v/>
      </c>
      <c r="G26" s="46" t="str">
        <f>IFERROR(IF(INDEX(matrice!A4:BN104,MATCH(C5,matrice!B4:B104,0),35)=0,"X",""),"")</f>
        <v/>
      </c>
      <c r="H26" s="310"/>
    </row>
    <row r="27" spans="2:8" ht="30" customHeight="1">
      <c r="B27" s="298"/>
      <c r="C27" s="320"/>
      <c r="D27" s="323"/>
      <c r="E27" s="199" t="s">
        <v>136</v>
      </c>
      <c r="F27" s="200" t="str">
        <f>IFERROR(IF(INDEX(matrice!A4:BN104,MATCH(C5,matrice!B4:B104,0),37)=1,"X",""),"")</f>
        <v/>
      </c>
      <c r="G27" s="46" t="str">
        <f>IFERROR(IF(INDEX(matrice!A4:BN104,MATCH(C5,matrice!B4:B104,0),37)=0,"X",""),"")</f>
        <v/>
      </c>
      <c r="H27" s="310"/>
    </row>
    <row r="28" spans="2:8" ht="30" customHeight="1">
      <c r="B28" s="298"/>
      <c r="C28" s="320"/>
      <c r="D28" s="324"/>
      <c r="E28" s="198" t="s">
        <v>137</v>
      </c>
      <c r="F28" s="46" t="str">
        <f>IFERROR(IF(INDEX(matrice!A4:BN104,MATCH(C5,matrice!B4:B104,0),39)=1,"X",""),"")</f>
        <v/>
      </c>
      <c r="G28" s="46" t="str">
        <f>IFERROR(IF(INDEX(matrice!A4:BN104,MATCH(C5,matrice!B4:B104,0),39)=0,"X",""),"")</f>
        <v/>
      </c>
      <c r="H28" s="310"/>
    </row>
    <row r="29" spans="2:8" ht="30" customHeight="1">
      <c r="B29" s="298"/>
      <c r="C29" s="320"/>
      <c r="D29" s="325" t="s">
        <v>134</v>
      </c>
      <c r="E29" s="45" t="s">
        <v>132</v>
      </c>
      <c r="F29" s="46" t="str">
        <f>IFERROR(IF(INDEX(matrice!A4:BN104,MATCH(C5,matrice!B4:B104,0),41)=1,"X",""),"")</f>
        <v/>
      </c>
      <c r="G29" s="46" t="str">
        <f>IFERROR(IF(INDEX(matrice!A4:BN104,MATCH(C5,matrice!B4:B104,0),41)=0,"X",""),"")</f>
        <v/>
      </c>
      <c r="H29" s="310"/>
    </row>
    <row r="30" spans="2:8" ht="30" customHeight="1">
      <c r="B30" s="298"/>
      <c r="C30" s="320"/>
      <c r="D30" s="326"/>
      <c r="E30" s="181" t="s">
        <v>133</v>
      </c>
      <c r="F30" s="46" t="str">
        <f>IFERROR(IF(INDEX(matrice!A4:BN104,MATCH(C5,matrice!B4:B104,0),43)=1,"X",""),"")</f>
        <v/>
      </c>
      <c r="G30" s="46" t="str">
        <f>IFERROR(IF(INDEX(matrice!A4:BN104,MATCH(C5,matrice!B4:B104,0),43)=0,"X",""),"")</f>
        <v/>
      </c>
      <c r="H30" s="310"/>
    </row>
    <row r="31" spans="2:8" ht="42" customHeight="1">
      <c r="B31" s="298"/>
      <c r="C31" s="320"/>
      <c r="D31" s="66" t="s">
        <v>70</v>
      </c>
      <c r="E31" s="45" t="s">
        <v>71</v>
      </c>
      <c r="F31" s="46" t="str">
        <f>IFERROR(IF(INDEX(matrice!A4:BN104,MATCH(C5,matrice!B4:B104,0),45)=1,"X",""),"")</f>
        <v/>
      </c>
      <c r="G31" s="46" t="str">
        <f>IFERROR(IF(INDEX(matrice!A4:BN104,MATCH(C5,matrice!B4:B104,0),45)=0,"X",""),"")</f>
        <v/>
      </c>
      <c r="H31" s="310"/>
    </row>
    <row r="32" spans="2:8" ht="19.5" customHeight="1">
      <c r="B32" s="318"/>
      <c r="C32" s="320"/>
      <c r="D32" s="66" t="s">
        <v>138</v>
      </c>
      <c r="E32" s="45" t="s">
        <v>72</v>
      </c>
      <c r="F32" s="46" t="str">
        <f>IFERROR(IF(INDEX(matrice!A4:BN104,MATCH(C5,matrice!B4:B104,0),47)=1,"X",""),"")</f>
        <v/>
      </c>
      <c r="G32" s="46" t="str">
        <f>IFERROR(IF(INDEX(matrice!A4:BN104,MATCH(C5,matrice!B4:B104,0),47)=0,"X",""),"")</f>
        <v/>
      </c>
      <c r="H32" s="310"/>
    </row>
    <row r="33" spans="2:8" ht="42" customHeight="1">
      <c r="B33" s="299"/>
      <c r="C33" s="321"/>
      <c r="D33" s="67" t="s">
        <v>139</v>
      </c>
      <c r="E33" s="49" t="s">
        <v>140</v>
      </c>
      <c r="F33" s="50" t="str">
        <f>IFERROR(IF(INDEX(matrice!A4:BN104,MATCH(C5,matrice!B4:B104,0),49)=1,"X",""),"")</f>
        <v/>
      </c>
      <c r="G33" s="50" t="str">
        <f>IFERROR(IF(INDEX(matrice!A4:BN104,MATCH(C5,matrice!B4:B104,0),49)=0,"X",""),"")</f>
        <v/>
      </c>
      <c r="H33" s="218"/>
    </row>
    <row r="34" spans="2:8" ht="15" customHeight="1">
      <c r="C34" s="42"/>
      <c r="D34" s="42"/>
      <c r="E34" s="42"/>
      <c r="F34" s="42"/>
      <c r="G34" s="42"/>
    </row>
    <row r="35" spans="2:8">
      <c r="C35" s="42"/>
      <c r="D35" s="42"/>
      <c r="E35" s="42"/>
      <c r="F35" s="42"/>
      <c r="G35" s="42"/>
    </row>
    <row r="36" spans="2:8" ht="15" customHeight="1">
      <c r="C36" s="42"/>
      <c r="D36" s="42"/>
      <c r="E36" s="42"/>
      <c r="F36" s="42"/>
      <c r="G36" s="42"/>
    </row>
    <row r="37" spans="2:8">
      <c r="C37" s="42"/>
      <c r="D37" s="42"/>
      <c r="E37" s="42"/>
      <c r="F37" s="42"/>
      <c r="G37" s="42"/>
    </row>
    <row r="38" spans="2:8" ht="15" customHeight="1">
      <c r="C38" s="42"/>
      <c r="D38" s="42"/>
      <c r="E38" s="42"/>
      <c r="F38" s="42"/>
      <c r="G38" s="42"/>
    </row>
    <row r="39" spans="2:8">
      <c r="C39" s="42"/>
      <c r="D39" s="42"/>
      <c r="E39" s="42"/>
      <c r="F39" s="42"/>
      <c r="G39" s="42"/>
    </row>
    <row r="40" spans="2:8" ht="15" customHeight="1">
      <c r="C40" s="42"/>
      <c r="D40" s="42"/>
      <c r="E40" s="42"/>
      <c r="F40" s="42"/>
      <c r="G40" s="42"/>
    </row>
    <row r="41" spans="2:8">
      <c r="C41" s="42"/>
      <c r="D41" s="42"/>
      <c r="E41" s="42"/>
      <c r="F41" s="42"/>
      <c r="G41" s="42"/>
    </row>
    <row r="42" spans="2:8" ht="15" customHeight="1">
      <c r="C42" s="42"/>
      <c r="D42" s="42"/>
      <c r="E42" s="42"/>
      <c r="F42" s="42"/>
      <c r="G42" s="42"/>
    </row>
    <row r="43" spans="2:8">
      <c r="C43" s="42"/>
      <c r="D43" s="42"/>
      <c r="E43" s="42"/>
      <c r="F43" s="42"/>
      <c r="G43" s="42"/>
    </row>
    <row r="44" spans="2:8" ht="15" customHeight="1">
      <c r="C44" s="42"/>
      <c r="D44" s="42"/>
      <c r="E44" s="42"/>
      <c r="F44" s="42"/>
      <c r="G44" s="42"/>
    </row>
    <row r="45" spans="2:8">
      <c r="C45" s="42"/>
      <c r="D45" s="42"/>
      <c r="E45" s="42"/>
      <c r="F45" s="42"/>
      <c r="G45" s="42"/>
    </row>
    <row r="46" spans="2:8" ht="15" customHeight="1">
      <c r="C46" s="42"/>
      <c r="D46" s="42"/>
      <c r="E46" s="42"/>
      <c r="F46" s="42"/>
      <c r="G46" s="42"/>
    </row>
    <row r="47" spans="2:8">
      <c r="C47" s="42"/>
      <c r="D47" s="42"/>
      <c r="E47" s="42"/>
      <c r="F47" s="42"/>
      <c r="G47" s="42"/>
    </row>
    <row r="48" spans="2:8" ht="15" customHeight="1">
      <c r="C48" s="42"/>
      <c r="D48" s="42"/>
      <c r="E48" s="42"/>
      <c r="F48" s="42"/>
      <c r="G48" s="42"/>
    </row>
    <row r="49" spans="3:7">
      <c r="C49" s="42"/>
      <c r="D49" s="42"/>
      <c r="E49" s="42"/>
      <c r="F49" s="42"/>
      <c r="G49" s="42"/>
    </row>
    <row r="50" spans="3:7" ht="15" customHeight="1">
      <c r="C50" s="42"/>
      <c r="D50" s="42"/>
      <c r="E50" s="42"/>
      <c r="F50" s="42"/>
      <c r="G50" s="42"/>
    </row>
    <row r="51" spans="3:7">
      <c r="C51" s="42"/>
      <c r="D51" s="42"/>
      <c r="E51" s="42"/>
      <c r="F51" s="42"/>
      <c r="G51" s="42"/>
    </row>
    <row r="52" spans="3:7">
      <c r="C52" s="42"/>
      <c r="D52" s="42"/>
      <c r="E52" s="42"/>
      <c r="F52" s="42"/>
      <c r="G52" s="42"/>
    </row>
    <row r="53" spans="3:7">
      <c r="C53" s="42"/>
      <c r="D53" s="42"/>
      <c r="E53" s="42"/>
      <c r="F53" s="42"/>
      <c r="G53" s="42"/>
    </row>
    <row r="54" spans="3:7">
      <c r="C54" s="42"/>
      <c r="D54" s="42"/>
      <c r="E54" s="42"/>
      <c r="F54" s="42"/>
      <c r="G54" s="42"/>
    </row>
    <row r="55" spans="3:7">
      <c r="C55" s="42"/>
      <c r="D55" s="42"/>
      <c r="E55" s="42"/>
      <c r="F55" s="42"/>
      <c r="G55" s="42"/>
    </row>
    <row r="56" spans="3:7">
      <c r="C56" s="42"/>
      <c r="D56" s="42"/>
      <c r="E56" s="42"/>
      <c r="F56" s="42"/>
      <c r="G56" s="42"/>
    </row>
    <row r="57" spans="3:7">
      <c r="C57" s="42"/>
      <c r="D57" s="42"/>
      <c r="E57" s="42"/>
      <c r="F57" s="42"/>
      <c r="G57" s="42"/>
    </row>
    <row r="58" spans="3:7">
      <c r="C58" s="42"/>
      <c r="D58" s="42"/>
      <c r="E58" s="42"/>
      <c r="F58" s="42"/>
      <c r="G58" s="42"/>
    </row>
    <row r="59" spans="3:7">
      <c r="C59" s="42"/>
      <c r="D59" s="42"/>
      <c r="E59" s="42"/>
      <c r="F59" s="42"/>
      <c r="G59" s="42"/>
    </row>
    <row r="60" spans="3:7">
      <c r="C60" s="42"/>
      <c r="D60" s="42"/>
      <c r="E60" s="42"/>
      <c r="F60" s="42"/>
      <c r="G60" s="42"/>
    </row>
  </sheetData>
  <sheetProtection password="DFF1" sheet="1" objects="1" scenarios="1"/>
  <protectedRanges>
    <protectedRange sqref="H10:H33 C5" name="Plage1"/>
  </protectedRanges>
  <mergeCells count="25">
    <mergeCell ref="H29:H30"/>
    <mergeCell ref="H31:H32"/>
    <mergeCell ref="H20:H21"/>
    <mergeCell ref="H22:H24"/>
    <mergeCell ref="B3:H3"/>
    <mergeCell ref="C17:C24"/>
    <mergeCell ref="D17:D19"/>
    <mergeCell ref="B17:B24"/>
    <mergeCell ref="D23:D24"/>
    <mergeCell ref="B25:B33"/>
    <mergeCell ref="H10:H12"/>
    <mergeCell ref="C25:C33"/>
    <mergeCell ref="D25:D28"/>
    <mergeCell ref="D29:D30"/>
    <mergeCell ref="C5:D5"/>
    <mergeCell ref="H25:H28"/>
    <mergeCell ref="B2:H2"/>
    <mergeCell ref="H13:H16"/>
    <mergeCell ref="H17:H19"/>
    <mergeCell ref="B10:B16"/>
    <mergeCell ref="D10:D12"/>
    <mergeCell ref="D13:D16"/>
    <mergeCell ref="B9:C9"/>
    <mergeCell ref="H5:H7"/>
    <mergeCell ref="C10:C16"/>
  </mergeCells>
  <printOptions horizontalCentered="1"/>
  <pageMargins left="0.25" right="0.25"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9BB9C5B-FFC3-4232-A033-499510F94A9F}">
          <x14:formula1>
            <xm:f>matrice!$CB$3:$CB$104</xm:f>
          </x14:formula1>
          <xm:sqref>C5:D5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F541B-F91B-4636-83C6-6F6DE65AB303}">
  <sheetPr codeName="Feuil9"/>
  <dimension ref="A1:V934"/>
  <sheetViews>
    <sheetView workbookViewId="0">
      <selection activeCell="M645" sqref="M645"/>
    </sheetView>
  </sheetViews>
  <sheetFormatPr baseColWidth="10" defaultColWidth="9.140625" defaultRowHeight="15"/>
  <cols>
    <col min="1" max="1" width="10.140625" customWidth="1"/>
    <col min="2" max="2" width="21.85546875" customWidth="1"/>
    <col min="3" max="3" width="38.85546875" customWidth="1"/>
    <col min="4" max="5" width="23.28515625" style="197" customWidth="1"/>
    <col min="6" max="6" width="38.140625" style="189" customWidth="1"/>
    <col min="7" max="7" width="31.140625" customWidth="1"/>
    <col min="8" max="8" width="5.7109375" customWidth="1"/>
    <col min="9" max="9" width="13.85546875" style="115" customWidth="1"/>
    <col min="10" max="10" width="15" style="116" customWidth="1"/>
    <col min="11" max="11" width="27" customWidth="1"/>
    <col min="12" max="12" width="6.42578125" customWidth="1"/>
    <col min="13" max="14" width="9.140625" style="117"/>
    <col min="15" max="15" width="12.7109375" style="117" customWidth="1"/>
    <col min="16" max="17" width="12.5703125" customWidth="1"/>
    <col min="20" max="20" width="22.85546875" style="197" customWidth="1"/>
    <col min="21" max="21" width="17" style="189" customWidth="1"/>
    <col min="22" max="22" width="9" customWidth="1"/>
    <col min="23" max="23" width="16.7109375" customWidth="1"/>
    <col min="262" max="262" width="10.140625" customWidth="1"/>
    <col min="263" max="263" width="21.85546875" customWidth="1"/>
    <col min="264" max="264" width="38.85546875" customWidth="1"/>
    <col min="265" max="265" width="31.140625" customWidth="1"/>
    <col min="266" max="266" width="5.7109375" customWidth="1"/>
    <col min="267" max="267" width="13.85546875" customWidth="1"/>
    <col min="268" max="268" width="15" customWidth="1"/>
    <col min="269" max="269" width="27" customWidth="1"/>
    <col min="270" max="270" width="6.42578125" customWidth="1"/>
    <col min="273" max="273" width="12.7109375" customWidth="1"/>
    <col min="274" max="275" width="12.5703125" customWidth="1"/>
    <col min="278" max="278" width="9" customWidth="1"/>
    <col min="518" max="518" width="10.140625" customWidth="1"/>
    <col min="519" max="519" width="21.85546875" customWidth="1"/>
    <col min="520" max="520" width="38.85546875" customWidth="1"/>
    <col min="521" max="521" width="31.140625" customWidth="1"/>
    <col min="522" max="522" width="5.7109375" customWidth="1"/>
    <col min="523" max="523" width="13.85546875" customWidth="1"/>
    <col min="524" max="524" width="15" customWidth="1"/>
    <col min="525" max="525" width="27" customWidth="1"/>
    <col min="526" max="526" width="6.42578125" customWidth="1"/>
    <col min="529" max="529" width="12.7109375" customWidth="1"/>
    <col min="530" max="531" width="12.5703125" customWidth="1"/>
    <col min="534" max="534" width="9" customWidth="1"/>
    <col min="774" max="774" width="10.140625" customWidth="1"/>
    <col min="775" max="775" width="21.85546875" customWidth="1"/>
    <col min="776" max="776" width="38.85546875" customWidth="1"/>
    <col min="777" max="777" width="31.140625" customWidth="1"/>
    <col min="778" max="778" width="5.7109375" customWidth="1"/>
    <col min="779" max="779" width="13.85546875" customWidth="1"/>
    <col min="780" max="780" width="15" customWidth="1"/>
    <col min="781" max="781" width="27" customWidth="1"/>
    <col min="782" max="782" width="6.42578125" customWidth="1"/>
    <col min="785" max="785" width="12.7109375" customWidth="1"/>
    <col min="786" max="787" width="12.5703125" customWidth="1"/>
    <col min="790" max="790" width="9" customWidth="1"/>
    <col min="1030" max="1030" width="10.140625" customWidth="1"/>
    <col min="1031" max="1031" width="21.85546875" customWidth="1"/>
    <col min="1032" max="1032" width="38.85546875" customWidth="1"/>
    <col min="1033" max="1033" width="31.140625" customWidth="1"/>
    <col min="1034" max="1034" width="5.7109375" customWidth="1"/>
    <col min="1035" max="1035" width="13.85546875" customWidth="1"/>
    <col min="1036" max="1036" width="15" customWidth="1"/>
    <col min="1037" max="1037" width="27" customWidth="1"/>
    <col min="1038" max="1038" width="6.42578125" customWidth="1"/>
    <col min="1041" max="1041" width="12.7109375" customWidth="1"/>
    <col min="1042" max="1043" width="12.5703125" customWidth="1"/>
    <col min="1046" max="1046" width="9" customWidth="1"/>
    <col min="1286" max="1286" width="10.140625" customWidth="1"/>
    <col min="1287" max="1287" width="21.85546875" customWidth="1"/>
    <col min="1288" max="1288" width="38.85546875" customWidth="1"/>
    <col min="1289" max="1289" width="31.140625" customWidth="1"/>
    <col min="1290" max="1290" width="5.7109375" customWidth="1"/>
    <col min="1291" max="1291" width="13.85546875" customWidth="1"/>
    <col min="1292" max="1292" width="15" customWidth="1"/>
    <col min="1293" max="1293" width="27" customWidth="1"/>
    <col min="1294" max="1294" width="6.42578125" customWidth="1"/>
    <col min="1297" max="1297" width="12.7109375" customWidth="1"/>
    <col min="1298" max="1299" width="12.5703125" customWidth="1"/>
    <col min="1302" max="1302" width="9" customWidth="1"/>
    <col min="1542" max="1542" width="10.140625" customWidth="1"/>
    <col min="1543" max="1543" width="21.85546875" customWidth="1"/>
    <col min="1544" max="1544" width="38.85546875" customWidth="1"/>
    <col min="1545" max="1545" width="31.140625" customWidth="1"/>
    <col min="1546" max="1546" width="5.7109375" customWidth="1"/>
    <col min="1547" max="1547" width="13.85546875" customWidth="1"/>
    <col min="1548" max="1548" width="15" customWidth="1"/>
    <col min="1549" max="1549" width="27" customWidth="1"/>
    <col min="1550" max="1550" width="6.42578125" customWidth="1"/>
    <col min="1553" max="1553" width="12.7109375" customWidth="1"/>
    <col min="1554" max="1555" width="12.5703125" customWidth="1"/>
    <col min="1558" max="1558" width="9" customWidth="1"/>
    <col min="1798" max="1798" width="10.140625" customWidth="1"/>
    <col min="1799" max="1799" width="21.85546875" customWidth="1"/>
    <col min="1800" max="1800" width="38.85546875" customWidth="1"/>
    <col min="1801" max="1801" width="31.140625" customWidth="1"/>
    <col min="1802" max="1802" width="5.7109375" customWidth="1"/>
    <col min="1803" max="1803" width="13.85546875" customWidth="1"/>
    <col min="1804" max="1804" width="15" customWidth="1"/>
    <col min="1805" max="1805" width="27" customWidth="1"/>
    <col min="1806" max="1806" width="6.42578125" customWidth="1"/>
    <col min="1809" max="1809" width="12.7109375" customWidth="1"/>
    <col min="1810" max="1811" width="12.5703125" customWidth="1"/>
    <col min="1814" max="1814" width="9" customWidth="1"/>
    <col min="2054" max="2054" width="10.140625" customWidth="1"/>
    <col min="2055" max="2055" width="21.85546875" customWidth="1"/>
    <col min="2056" max="2056" width="38.85546875" customWidth="1"/>
    <col min="2057" max="2057" width="31.140625" customWidth="1"/>
    <col min="2058" max="2058" width="5.7109375" customWidth="1"/>
    <col min="2059" max="2059" width="13.85546875" customWidth="1"/>
    <col min="2060" max="2060" width="15" customWidth="1"/>
    <col min="2061" max="2061" width="27" customWidth="1"/>
    <col min="2062" max="2062" width="6.42578125" customWidth="1"/>
    <col min="2065" max="2065" width="12.7109375" customWidth="1"/>
    <col min="2066" max="2067" width="12.5703125" customWidth="1"/>
    <col min="2070" max="2070" width="9" customWidth="1"/>
    <col min="2310" max="2310" width="10.140625" customWidth="1"/>
    <col min="2311" max="2311" width="21.85546875" customWidth="1"/>
    <col min="2312" max="2312" width="38.85546875" customWidth="1"/>
    <col min="2313" max="2313" width="31.140625" customWidth="1"/>
    <col min="2314" max="2314" width="5.7109375" customWidth="1"/>
    <col min="2315" max="2315" width="13.85546875" customWidth="1"/>
    <col min="2316" max="2316" width="15" customWidth="1"/>
    <col min="2317" max="2317" width="27" customWidth="1"/>
    <col min="2318" max="2318" width="6.42578125" customWidth="1"/>
    <col min="2321" max="2321" width="12.7109375" customWidth="1"/>
    <col min="2322" max="2323" width="12.5703125" customWidth="1"/>
    <col min="2326" max="2326" width="9" customWidth="1"/>
    <col min="2566" max="2566" width="10.140625" customWidth="1"/>
    <col min="2567" max="2567" width="21.85546875" customWidth="1"/>
    <col min="2568" max="2568" width="38.85546875" customWidth="1"/>
    <col min="2569" max="2569" width="31.140625" customWidth="1"/>
    <col min="2570" max="2570" width="5.7109375" customWidth="1"/>
    <col min="2571" max="2571" width="13.85546875" customWidth="1"/>
    <col min="2572" max="2572" width="15" customWidth="1"/>
    <col min="2573" max="2573" width="27" customWidth="1"/>
    <col min="2574" max="2574" width="6.42578125" customWidth="1"/>
    <col min="2577" max="2577" width="12.7109375" customWidth="1"/>
    <col min="2578" max="2579" width="12.5703125" customWidth="1"/>
    <col min="2582" max="2582" width="9" customWidth="1"/>
    <col min="2822" max="2822" width="10.140625" customWidth="1"/>
    <col min="2823" max="2823" width="21.85546875" customWidth="1"/>
    <col min="2824" max="2824" width="38.85546875" customWidth="1"/>
    <col min="2825" max="2825" width="31.140625" customWidth="1"/>
    <col min="2826" max="2826" width="5.7109375" customWidth="1"/>
    <col min="2827" max="2827" width="13.85546875" customWidth="1"/>
    <col min="2828" max="2828" width="15" customWidth="1"/>
    <col min="2829" max="2829" width="27" customWidth="1"/>
    <col min="2830" max="2830" width="6.42578125" customWidth="1"/>
    <col min="2833" max="2833" width="12.7109375" customWidth="1"/>
    <col min="2834" max="2835" width="12.5703125" customWidth="1"/>
    <col min="2838" max="2838" width="9" customWidth="1"/>
    <col min="3078" max="3078" width="10.140625" customWidth="1"/>
    <col min="3079" max="3079" width="21.85546875" customWidth="1"/>
    <col min="3080" max="3080" width="38.85546875" customWidth="1"/>
    <col min="3081" max="3081" width="31.140625" customWidth="1"/>
    <col min="3082" max="3082" width="5.7109375" customWidth="1"/>
    <col min="3083" max="3083" width="13.85546875" customWidth="1"/>
    <col min="3084" max="3084" width="15" customWidth="1"/>
    <col min="3085" max="3085" width="27" customWidth="1"/>
    <col min="3086" max="3086" width="6.42578125" customWidth="1"/>
    <col min="3089" max="3089" width="12.7109375" customWidth="1"/>
    <col min="3090" max="3091" width="12.5703125" customWidth="1"/>
    <col min="3094" max="3094" width="9" customWidth="1"/>
    <col min="3334" max="3334" width="10.140625" customWidth="1"/>
    <col min="3335" max="3335" width="21.85546875" customWidth="1"/>
    <col min="3336" max="3336" width="38.85546875" customWidth="1"/>
    <col min="3337" max="3337" width="31.140625" customWidth="1"/>
    <col min="3338" max="3338" width="5.7109375" customWidth="1"/>
    <col min="3339" max="3339" width="13.85546875" customWidth="1"/>
    <col min="3340" max="3340" width="15" customWidth="1"/>
    <col min="3341" max="3341" width="27" customWidth="1"/>
    <col min="3342" max="3342" width="6.42578125" customWidth="1"/>
    <col min="3345" max="3345" width="12.7109375" customWidth="1"/>
    <col min="3346" max="3347" width="12.5703125" customWidth="1"/>
    <col min="3350" max="3350" width="9" customWidth="1"/>
    <col min="3590" max="3590" width="10.140625" customWidth="1"/>
    <col min="3591" max="3591" width="21.85546875" customWidth="1"/>
    <col min="3592" max="3592" width="38.85546875" customWidth="1"/>
    <col min="3593" max="3593" width="31.140625" customWidth="1"/>
    <col min="3594" max="3594" width="5.7109375" customWidth="1"/>
    <col min="3595" max="3595" width="13.85546875" customWidth="1"/>
    <col min="3596" max="3596" width="15" customWidth="1"/>
    <col min="3597" max="3597" width="27" customWidth="1"/>
    <col min="3598" max="3598" width="6.42578125" customWidth="1"/>
    <col min="3601" max="3601" width="12.7109375" customWidth="1"/>
    <col min="3602" max="3603" width="12.5703125" customWidth="1"/>
    <col min="3606" max="3606" width="9" customWidth="1"/>
    <col min="3846" max="3846" width="10.140625" customWidth="1"/>
    <col min="3847" max="3847" width="21.85546875" customWidth="1"/>
    <col min="3848" max="3848" width="38.85546875" customWidth="1"/>
    <col min="3849" max="3849" width="31.140625" customWidth="1"/>
    <col min="3850" max="3850" width="5.7109375" customWidth="1"/>
    <col min="3851" max="3851" width="13.85546875" customWidth="1"/>
    <col min="3852" max="3852" width="15" customWidth="1"/>
    <col min="3853" max="3853" width="27" customWidth="1"/>
    <col min="3854" max="3854" width="6.42578125" customWidth="1"/>
    <col min="3857" max="3857" width="12.7109375" customWidth="1"/>
    <col min="3858" max="3859" width="12.5703125" customWidth="1"/>
    <col min="3862" max="3862" width="9" customWidth="1"/>
    <col min="4102" max="4102" width="10.140625" customWidth="1"/>
    <col min="4103" max="4103" width="21.85546875" customWidth="1"/>
    <col min="4104" max="4104" width="38.85546875" customWidth="1"/>
    <col min="4105" max="4105" width="31.140625" customWidth="1"/>
    <col min="4106" max="4106" width="5.7109375" customWidth="1"/>
    <col min="4107" max="4107" width="13.85546875" customWidth="1"/>
    <col min="4108" max="4108" width="15" customWidth="1"/>
    <col min="4109" max="4109" width="27" customWidth="1"/>
    <col min="4110" max="4110" width="6.42578125" customWidth="1"/>
    <col min="4113" max="4113" width="12.7109375" customWidth="1"/>
    <col min="4114" max="4115" width="12.5703125" customWidth="1"/>
    <col min="4118" max="4118" width="9" customWidth="1"/>
    <col min="4358" max="4358" width="10.140625" customWidth="1"/>
    <col min="4359" max="4359" width="21.85546875" customWidth="1"/>
    <col min="4360" max="4360" width="38.85546875" customWidth="1"/>
    <col min="4361" max="4361" width="31.140625" customWidth="1"/>
    <col min="4362" max="4362" width="5.7109375" customWidth="1"/>
    <col min="4363" max="4363" width="13.85546875" customWidth="1"/>
    <col min="4364" max="4364" width="15" customWidth="1"/>
    <col min="4365" max="4365" width="27" customWidth="1"/>
    <col min="4366" max="4366" width="6.42578125" customWidth="1"/>
    <col min="4369" max="4369" width="12.7109375" customWidth="1"/>
    <col min="4370" max="4371" width="12.5703125" customWidth="1"/>
    <col min="4374" max="4374" width="9" customWidth="1"/>
    <col min="4614" max="4614" width="10.140625" customWidth="1"/>
    <col min="4615" max="4615" width="21.85546875" customWidth="1"/>
    <col min="4616" max="4616" width="38.85546875" customWidth="1"/>
    <col min="4617" max="4617" width="31.140625" customWidth="1"/>
    <col min="4618" max="4618" width="5.7109375" customWidth="1"/>
    <col min="4619" max="4619" width="13.85546875" customWidth="1"/>
    <col min="4620" max="4620" width="15" customWidth="1"/>
    <col min="4621" max="4621" width="27" customWidth="1"/>
    <col min="4622" max="4622" width="6.42578125" customWidth="1"/>
    <col min="4625" max="4625" width="12.7109375" customWidth="1"/>
    <col min="4626" max="4627" width="12.5703125" customWidth="1"/>
    <col min="4630" max="4630" width="9" customWidth="1"/>
    <col min="4870" max="4870" width="10.140625" customWidth="1"/>
    <col min="4871" max="4871" width="21.85546875" customWidth="1"/>
    <col min="4872" max="4872" width="38.85546875" customWidth="1"/>
    <col min="4873" max="4873" width="31.140625" customWidth="1"/>
    <col min="4874" max="4874" width="5.7109375" customWidth="1"/>
    <col min="4875" max="4875" width="13.85546875" customWidth="1"/>
    <col min="4876" max="4876" width="15" customWidth="1"/>
    <col min="4877" max="4877" width="27" customWidth="1"/>
    <col min="4878" max="4878" width="6.42578125" customWidth="1"/>
    <col min="4881" max="4881" width="12.7109375" customWidth="1"/>
    <col min="4882" max="4883" width="12.5703125" customWidth="1"/>
    <col min="4886" max="4886" width="9" customWidth="1"/>
    <col min="5126" max="5126" width="10.140625" customWidth="1"/>
    <col min="5127" max="5127" width="21.85546875" customWidth="1"/>
    <col min="5128" max="5128" width="38.85546875" customWidth="1"/>
    <col min="5129" max="5129" width="31.140625" customWidth="1"/>
    <col min="5130" max="5130" width="5.7109375" customWidth="1"/>
    <col min="5131" max="5131" width="13.85546875" customWidth="1"/>
    <col min="5132" max="5132" width="15" customWidth="1"/>
    <col min="5133" max="5133" width="27" customWidth="1"/>
    <col min="5134" max="5134" width="6.42578125" customWidth="1"/>
    <col min="5137" max="5137" width="12.7109375" customWidth="1"/>
    <col min="5138" max="5139" width="12.5703125" customWidth="1"/>
    <col min="5142" max="5142" width="9" customWidth="1"/>
    <col min="5382" max="5382" width="10.140625" customWidth="1"/>
    <col min="5383" max="5383" width="21.85546875" customWidth="1"/>
    <col min="5384" max="5384" width="38.85546875" customWidth="1"/>
    <col min="5385" max="5385" width="31.140625" customWidth="1"/>
    <col min="5386" max="5386" width="5.7109375" customWidth="1"/>
    <col min="5387" max="5387" width="13.85546875" customWidth="1"/>
    <col min="5388" max="5388" width="15" customWidth="1"/>
    <col min="5389" max="5389" width="27" customWidth="1"/>
    <col min="5390" max="5390" width="6.42578125" customWidth="1"/>
    <col min="5393" max="5393" width="12.7109375" customWidth="1"/>
    <col min="5394" max="5395" width="12.5703125" customWidth="1"/>
    <col min="5398" max="5398" width="9" customWidth="1"/>
    <col min="5638" max="5638" width="10.140625" customWidth="1"/>
    <col min="5639" max="5639" width="21.85546875" customWidth="1"/>
    <col min="5640" max="5640" width="38.85546875" customWidth="1"/>
    <col min="5641" max="5641" width="31.140625" customWidth="1"/>
    <col min="5642" max="5642" width="5.7109375" customWidth="1"/>
    <col min="5643" max="5643" width="13.85546875" customWidth="1"/>
    <col min="5644" max="5644" width="15" customWidth="1"/>
    <col min="5645" max="5645" width="27" customWidth="1"/>
    <col min="5646" max="5646" width="6.42578125" customWidth="1"/>
    <col min="5649" max="5649" width="12.7109375" customWidth="1"/>
    <col min="5650" max="5651" width="12.5703125" customWidth="1"/>
    <col min="5654" max="5654" width="9" customWidth="1"/>
    <col min="5894" max="5894" width="10.140625" customWidth="1"/>
    <col min="5895" max="5895" width="21.85546875" customWidth="1"/>
    <col min="5896" max="5896" width="38.85546875" customWidth="1"/>
    <col min="5897" max="5897" width="31.140625" customWidth="1"/>
    <col min="5898" max="5898" width="5.7109375" customWidth="1"/>
    <col min="5899" max="5899" width="13.85546875" customWidth="1"/>
    <col min="5900" max="5900" width="15" customWidth="1"/>
    <col min="5901" max="5901" width="27" customWidth="1"/>
    <col min="5902" max="5902" width="6.42578125" customWidth="1"/>
    <col min="5905" max="5905" width="12.7109375" customWidth="1"/>
    <col min="5906" max="5907" width="12.5703125" customWidth="1"/>
    <col min="5910" max="5910" width="9" customWidth="1"/>
    <col min="6150" max="6150" width="10.140625" customWidth="1"/>
    <col min="6151" max="6151" width="21.85546875" customWidth="1"/>
    <col min="6152" max="6152" width="38.85546875" customWidth="1"/>
    <col min="6153" max="6153" width="31.140625" customWidth="1"/>
    <col min="6154" max="6154" width="5.7109375" customWidth="1"/>
    <col min="6155" max="6155" width="13.85546875" customWidth="1"/>
    <col min="6156" max="6156" width="15" customWidth="1"/>
    <col min="6157" max="6157" width="27" customWidth="1"/>
    <col min="6158" max="6158" width="6.42578125" customWidth="1"/>
    <col min="6161" max="6161" width="12.7109375" customWidth="1"/>
    <col min="6162" max="6163" width="12.5703125" customWidth="1"/>
    <col min="6166" max="6166" width="9" customWidth="1"/>
    <col min="6406" max="6406" width="10.140625" customWidth="1"/>
    <col min="6407" max="6407" width="21.85546875" customWidth="1"/>
    <col min="6408" max="6408" width="38.85546875" customWidth="1"/>
    <col min="6409" max="6409" width="31.140625" customWidth="1"/>
    <col min="6410" max="6410" width="5.7109375" customWidth="1"/>
    <col min="6411" max="6411" width="13.85546875" customWidth="1"/>
    <col min="6412" max="6412" width="15" customWidth="1"/>
    <col min="6413" max="6413" width="27" customWidth="1"/>
    <col min="6414" max="6414" width="6.42578125" customWidth="1"/>
    <col min="6417" max="6417" width="12.7109375" customWidth="1"/>
    <col min="6418" max="6419" width="12.5703125" customWidth="1"/>
    <col min="6422" max="6422" width="9" customWidth="1"/>
    <col min="6662" max="6662" width="10.140625" customWidth="1"/>
    <col min="6663" max="6663" width="21.85546875" customWidth="1"/>
    <col min="6664" max="6664" width="38.85546875" customWidth="1"/>
    <col min="6665" max="6665" width="31.140625" customWidth="1"/>
    <col min="6666" max="6666" width="5.7109375" customWidth="1"/>
    <col min="6667" max="6667" width="13.85546875" customWidth="1"/>
    <col min="6668" max="6668" width="15" customWidth="1"/>
    <col min="6669" max="6669" width="27" customWidth="1"/>
    <col min="6670" max="6670" width="6.42578125" customWidth="1"/>
    <col min="6673" max="6673" width="12.7109375" customWidth="1"/>
    <col min="6674" max="6675" width="12.5703125" customWidth="1"/>
    <col min="6678" max="6678" width="9" customWidth="1"/>
    <col min="6918" max="6918" width="10.140625" customWidth="1"/>
    <col min="6919" max="6919" width="21.85546875" customWidth="1"/>
    <col min="6920" max="6920" width="38.85546875" customWidth="1"/>
    <col min="6921" max="6921" width="31.140625" customWidth="1"/>
    <col min="6922" max="6922" width="5.7109375" customWidth="1"/>
    <col min="6923" max="6923" width="13.85546875" customWidth="1"/>
    <col min="6924" max="6924" width="15" customWidth="1"/>
    <col min="6925" max="6925" width="27" customWidth="1"/>
    <col min="6926" max="6926" width="6.42578125" customWidth="1"/>
    <col min="6929" max="6929" width="12.7109375" customWidth="1"/>
    <col min="6930" max="6931" width="12.5703125" customWidth="1"/>
    <col min="6934" max="6934" width="9" customWidth="1"/>
    <col min="7174" max="7174" width="10.140625" customWidth="1"/>
    <col min="7175" max="7175" width="21.85546875" customWidth="1"/>
    <col min="7176" max="7176" width="38.85546875" customWidth="1"/>
    <col min="7177" max="7177" width="31.140625" customWidth="1"/>
    <col min="7178" max="7178" width="5.7109375" customWidth="1"/>
    <col min="7179" max="7179" width="13.85546875" customWidth="1"/>
    <col min="7180" max="7180" width="15" customWidth="1"/>
    <col min="7181" max="7181" width="27" customWidth="1"/>
    <col min="7182" max="7182" width="6.42578125" customWidth="1"/>
    <col min="7185" max="7185" width="12.7109375" customWidth="1"/>
    <col min="7186" max="7187" width="12.5703125" customWidth="1"/>
    <col min="7190" max="7190" width="9" customWidth="1"/>
    <col min="7430" max="7430" width="10.140625" customWidth="1"/>
    <col min="7431" max="7431" width="21.85546875" customWidth="1"/>
    <col min="7432" max="7432" width="38.85546875" customWidth="1"/>
    <col min="7433" max="7433" width="31.140625" customWidth="1"/>
    <col min="7434" max="7434" width="5.7109375" customWidth="1"/>
    <col min="7435" max="7435" width="13.85546875" customWidth="1"/>
    <col min="7436" max="7436" width="15" customWidth="1"/>
    <col min="7437" max="7437" width="27" customWidth="1"/>
    <col min="7438" max="7438" width="6.42578125" customWidth="1"/>
    <col min="7441" max="7441" width="12.7109375" customWidth="1"/>
    <col min="7442" max="7443" width="12.5703125" customWidth="1"/>
    <col min="7446" max="7446" width="9" customWidth="1"/>
    <col min="7686" max="7686" width="10.140625" customWidth="1"/>
    <col min="7687" max="7687" width="21.85546875" customWidth="1"/>
    <col min="7688" max="7688" width="38.85546875" customWidth="1"/>
    <col min="7689" max="7689" width="31.140625" customWidth="1"/>
    <col min="7690" max="7690" width="5.7109375" customWidth="1"/>
    <col min="7691" max="7691" width="13.85546875" customWidth="1"/>
    <col min="7692" max="7692" width="15" customWidth="1"/>
    <col min="7693" max="7693" width="27" customWidth="1"/>
    <col min="7694" max="7694" width="6.42578125" customWidth="1"/>
    <col min="7697" max="7697" width="12.7109375" customWidth="1"/>
    <col min="7698" max="7699" width="12.5703125" customWidth="1"/>
    <col min="7702" max="7702" width="9" customWidth="1"/>
    <col min="7942" max="7942" width="10.140625" customWidth="1"/>
    <col min="7943" max="7943" width="21.85546875" customWidth="1"/>
    <col min="7944" max="7944" width="38.85546875" customWidth="1"/>
    <col min="7945" max="7945" width="31.140625" customWidth="1"/>
    <col min="7946" max="7946" width="5.7109375" customWidth="1"/>
    <col min="7947" max="7947" width="13.85546875" customWidth="1"/>
    <col min="7948" max="7948" width="15" customWidth="1"/>
    <col min="7949" max="7949" width="27" customWidth="1"/>
    <col min="7950" max="7950" width="6.42578125" customWidth="1"/>
    <col min="7953" max="7953" width="12.7109375" customWidth="1"/>
    <col min="7954" max="7955" width="12.5703125" customWidth="1"/>
    <col min="7958" max="7958" width="9" customWidth="1"/>
    <col min="8198" max="8198" width="10.140625" customWidth="1"/>
    <col min="8199" max="8199" width="21.85546875" customWidth="1"/>
    <col min="8200" max="8200" width="38.85546875" customWidth="1"/>
    <col min="8201" max="8201" width="31.140625" customWidth="1"/>
    <col min="8202" max="8202" width="5.7109375" customWidth="1"/>
    <col min="8203" max="8203" width="13.85546875" customWidth="1"/>
    <col min="8204" max="8204" width="15" customWidth="1"/>
    <col min="8205" max="8205" width="27" customWidth="1"/>
    <col min="8206" max="8206" width="6.42578125" customWidth="1"/>
    <col min="8209" max="8209" width="12.7109375" customWidth="1"/>
    <col min="8210" max="8211" width="12.5703125" customWidth="1"/>
    <col min="8214" max="8214" width="9" customWidth="1"/>
    <col min="8454" max="8454" width="10.140625" customWidth="1"/>
    <col min="8455" max="8455" width="21.85546875" customWidth="1"/>
    <col min="8456" max="8456" width="38.85546875" customWidth="1"/>
    <col min="8457" max="8457" width="31.140625" customWidth="1"/>
    <col min="8458" max="8458" width="5.7109375" customWidth="1"/>
    <col min="8459" max="8459" width="13.85546875" customWidth="1"/>
    <col min="8460" max="8460" width="15" customWidth="1"/>
    <col min="8461" max="8461" width="27" customWidth="1"/>
    <col min="8462" max="8462" width="6.42578125" customWidth="1"/>
    <col min="8465" max="8465" width="12.7109375" customWidth="1"/>
    <col min="8466" max="8467" width="12.5703125" customWidth="1"/>
    <col min="8470" max="8470" width="9" customWidth="1"/>
    <col min="8710" max="8710" width="10.140625" customWidth="1"/>
    <col min="8711" max="8711" width="21.85546875" customWidth="1"/>
    <col min="8712" max="8712" width="38.85546875" customWidth="1"/>
    <col min="8713" max="8713" width="31.140625" customWidth="1"/>
    <col min="8714" max="8714" width="5.7109375" customWidth="1"/>
    <col min="8715" max="8715" width="13.85546875" customWidth="1"/>
    <col min="8716" max="8716" width="15" customWidth="1"/>
    <col min="8717" max="8717" width="27" customWidth="1"/>
    <col min="8718" max="8718" width="6.42578125" customWidth="1"/>
    <col min="8721" max="8721" width="12.7109375" customWidth="1"/>
    <col min="8722" max="8723" width="12.5703125" customWidth="1"/>
    <col min="8726" max="8726" width="9" customWidth="1"/>
    <col min="8966" max="8966" width="10.140625" customWidth="1"/>
    <col min="8967" max="8967" width="21.85546875" customWidth="1"/>
    <col min="8968" max="8968" width="38.85546875" customWidth="1"/>
    <col min="8969" max="8969" width="31.140625" customWidth="1"/>
    <col min="8970" max="8970" width="5.7109375" customWidth="1"/>
    <col min="8971" max="8971" width="13.85546875" customWidth="1"/>
    <col min="8972" max="8972" width="15" customWidth="1"/>
    <col min="8973" max="8973" width="27" customWidth="1"/>
    <col min="8974" max="8974" width="6.42578125" customWidth="1"/>
    <col min="8977" max="8977" width="12.7109375" customWidth="1"/>
    <col min="8978" max="8979" width="12.5703125" customWidth="1"/>
    <col min="8982" max="8982" width="9" customWidth="1"/>
    <col min="9222" max="9222" width="10.140625" customWidth="1"/>
    <col min="9223" max="9223" width="21.85546875" customWidth="1"/>
    <col min="9224" max="9224" width="38.85546875" customWidth="1"/>
    <col min="9225" max="9225" width="31.140625" customWidth="1"/>
    <col min="9226" max="9226" width="5.7109375" customWidth="1"/>
    <col min="9227" max="9227" width="13.85546875" customWidth="1"/>
    <col min="9228" max="9228" width="15" customWidth="1"/>
    <col min="9229" max="9229" width="27" customWidth="1"/>
    <col min="9230" max="9230" width="6.42578125" customWidth="1"/>
    <col min="9233" max="9233" width="12.7109375" customWidth="1"/>
    <col min="9234" max="9235" width="12.5703125" customWidth="1"/>
    <col min="9238" max="9238" width="9" customWidth="1"/>
    <col min="9478" max="9478" width="10.140625" customWidth="1"/>
    <col min="9479" max="9479" width="21.85546875" customWidth="1"/>
    <col min="9480" max="9480" width="38.85546875" customWidth="1"/>
    <col min="9481" max="9481" width="31.140625" customWidth="1"/>
    <col min="9482" max="9482" width="5.7109375" customWidth="1"/>
    <col min="9483" max="9483" width="13.85546875" customWidth="1"/>
    <col min="9484" max="9484" width="15" customWidth="1"/>
    <col min="9485" max="9485" width="27" customWidth="1"/>
    <col min="9486" max="9486" width="6.42578125" customWidth="1"/>
    <col min="9489" max="9489" width="12.7109375" customWidth="1"/>
    <col min="9490" max="9491" width="12.5703125" customWidth="1"/>
    <col min="9494" max="9494" width="9" customWidth="1"/>
    <col min="9734" max="9734" width="10.140625" customWidth="1"/>
    <col min="9735" max="9735" width="21.85546875" customWidth="1"/>
    <col min="9736" max="9736" width="38.85546875" customWidth="1"/>
    <col min="9737" max="9737" width="31.140625" customWidth="1"/>
    <col min="9738" max="9738" width="5.7109375" customWidth="1"/>
    <col min="9739" max="9739" width="13.85546875" customWidth="1"/>
    <col min="9740" max="9740" width="15" customWidth="1"/>
    <col min="9741" max="9741" width="27" customWidth="1"/>
    <col min="9742" max="9742" width="6.42578125" customWidth="1"/>
    <col min="9745" max="9745" width="12.7109375" customWidth="1"/>
    <col min="9746" max="9747" width="12.5703125" customWidth="1"/>
    <col min="9750" max="9750" width="9" customWidth="1"/>
    <col min="9990" max="9990" width="10.140625" customWidth="1"/>
    <col min="9991" max="9991" width="21.85546875" customWidth="1"/>
    <col min="9992" max="9992" width="38.85546875" customWidth="1"/>
    <col min="9993" max="9993" width="31.140625" customWidth="1"/>
    <col min="9994" max="9994" width="5.7109375" customWidth="1"/>
    <col min="9995" max="9995" width="13.85546875" customWidth="1"/>
    <col min="9996" max="9996" width="15" customWidth="1"/>
    <col min="9997" max="9997" width="27" customWidth="1"/>
    <col min="9998" max="9998" width="6.42578125" customWidth="1"/>
    <col min="10001" max="10001" width="12.7109375" customWidth="1"/>
    <col min="10002" max="10003" width="12.5703125" customWidth="1"/>
    <col min="10006" max="10006" width="9" customWidth="1"/>
    <col min="10246" max="10246" width="10.140625" customWidth="1"/>
    <col min="10247" max="10247" width="21.85546875" customWidth="1"/>
    <col min="10248" max="10248" width="38.85546875" customWidth="1"/>
    <col min="10249" max="10249" width="31.140625" customWidth="1"/>
    <col min="10250" max="10250" width="5.7109375" customWidth="1"/>
    <col min="10251" max="10251" width="13.85546875" customWidth="1"/>
    <col min="10252" max="10252" width="15" customWidth="1"/>
    <col min="10253" max="10253" width="27" customWidth="1"/>
    <col min="10254" max="10254" width="6.42578125" customWidth="1"/>
    <col min="10257" max="10257" width="12.7109375" customWidth="1"/>
    <col min="10258" max="10259" width="12.5703125" customWidth="1"/>
    <col min="10262" max="10262" width="9" customWidth="1"/>
    <col min="10502" max="10502" width="10.140625" customWidth="1"/>
    <col min="10503" max="10503" width="21.85546875" customWidth="1"/>
    <col min="10504" max="10504" width="38.85546875" customWidth="1"/>
    <col min="10505" max="10505" width="31.140625" customWidth="1"/>
    <col min="10506" max="10506" width="5.7109375" customWidth="1"/>
    <col min="10507" max="10507" width="13.85546875" customWidth="1"/>
    <col min="10508" max="10508" width="15" customWidth="1"/>
    <col min="10509" max="10509" width="27" customWidth="1"/>
    <col min="10510" max="10510" width="6.42578125" customWidth="1"/>
    <col min="10513" max="10513" width="12.7109375" customWidth="1"/>
    <col min="10514" max="10515" width="12.5703125" customWidth="1"/>
    <col min="10518" max="10518" width="9" customWidth="1"/>
    <col min="10758" max="10758" width="10.140625" customWidth="1"/>
    <col min="10759" max="10759" width="21.85546875" customWidth="1"/>
    <col min="10760" max="10760" width="38.85546875" customWidth="1"/>
    <col min="10761" max="10761" width="31.140625" customWidth="1"/>
    <col min="10762" max="10762" width="5.7109375" customWidth="1"/>
    <col min="10763" max="10763" width="13.85546875" customWidth="1"/>
    <col min="10764" max="10764" width="15" customWidth="1"/>
    <col min="10765" max="10765" width="27" customWidth="1"/>
    <col min="10766" max="10766" width="6.42578125" customWidth="1"/>
    <col min="10769" max="10769" width="12.7109375" customWidth="1"/>
    <col min="10770" max="10771" width="12.5703125" customWidth="1"/>
    <col min="10774" max="10774" width="9" customWidth="1"/>
    <col min="11014" max="11014" width="10.140625" customWidth="1"/>
    <col min="11015" max="11015" width="21.85546875" customWidth="1"/>
    <col min="11016" max="11016" width="38.85546875" customWidth="1"/>
    <col min="11017" max="11017" width="31.140625" customWidth="1"/>
    <col min="11018" max="11018" width="5.7109375" customWidth="1"/>
    <col min="11019" max="11019" width="13.85546875" customWidth="1"/>
    <col min="11020" max="11020" width="15" customWidth="1"/>
    <col min="11021" max="11021" width="27" customWidth="1"/>
    <col min="11022" max="11022" width="6.42578125" customWidth="1"/>
    <col min="11025" max="11025" width="12.7109375" customWidth="1"/>
    <col min="11026" max="11027" width="12.5703125" customWidth="1"/>
    <col min="11030" max="11030" width="9" customWidth="1"/>
    <col min="11270" max="11270" width="10.140625" customWidth="1"/>
    <col min="11271" max="11271" width="21.85546875" customWidth="1"/>
    <col min="11272" max="11272" width="38.85546875" customWidth="1"/>
    <col min="11273" max="11273" width="31.140625" customWidth="1"/>
    <col min="11274" max="11274" width="5.7109375" customWidth="1"/>
    <col min="11275" max="11275" width="13.85546875" customWidth="1"/>
    <col min="11276" max="11276" width="15" customWidth="1"/>
    <col min="11277" max="11277" width="27" customWidth="1"/>
    <col min="11278" max="11278" width="6.42578125" customWidth="1"/>
    <col min="11281" max="11281" width="12.7109375" customWidth="1"/>
    <col min="11282" max="11283" width="12.5703125" customWidth="1"/>
    <col min="11286" max="11286" width="9" customWidth="1"/>
    <col min="11526" max="11526" width="10.140625" customWidth="1"/>
    <col min="11527" max="11527" width="21.85546875" customWidth="1"/>
    <col min="11528" max="11528" width="38.85546875" customWidth="1"/>
    <col min="11529" max="11529" width="31.140625" customWidth="1"/>
    <col min="11530" max="11530" width="5.7109375" customWidth="1"/>
    <col min="11531" max="11531" width="13.85546875" customWidth="1"/>
    <col min="11532" max="11532" width="15" customWidth="1"/>
    <col min="11533" max="11533" width="27" customWidth="1"/>
    <col min="11534" max="11534" width="6.42578125" customWidth="1"/>
    <col min="11537" max="11537" width="12.7109375" customWidth="1"/>
    <col min="11538" max="11539" width="12.5703125" customWidth="1"/>
    <col min="11542" max="11542" width="9" customWidth="1"/>
    <col min="11782" max="11782" width="10.140625" customWidth="1"/>
    <col min="11783" max="11783" width="21.85546875" customWidth="1"/>
    <col min="11784" max="11784" width="38.85546875" customWidth="1"/>
    <col min="11785" max="11785" width="31.140625" customWidth="1"/>
    <col min="11786" max="11786" width="5.7109375" customWidth="1"/>
    <col min="11787" max="11787" width="13.85546875" customWidth="1"/>
    <col min="11788" max="11788" width="15" customWidth="1"/>
    <col min="11789" max="11789" width="27" customWidth="1"/>
    <col min="11790" max="11790" width="6.42578125" customWidth="1"/>
    <col min="11793" max="11793" width="12.7109375" customWidth="1"/>
    <col min="11794" max="11795" width="12.5703125" customWidth="1"/>
    <col min="11798" max="11798" width="9" customWidth="1"/>
    <col min="12038" max="12038" width="10.140625" customWidth="1"/>
    <col min="12039" max="12039" width="21.85546875" customWidth="1"/>
    <col min="12040" max="12040" width="38.85546875" customWidth="1"/>
    <col min="12041" max="12041" width="31.140625" customWidth="1"/>
    <col min="12042" max="12042" width="5.7109375" customWidth="1"/>
    <col min="12043" max="12043" width="13.85546875" customWidth="1"/>
    <col min="12044" max="12044" width="15" customWidth="1"/>
    <col min="12045" max="12045" width="27" customWidth="1"/>
    <col min="12046" max="12046" width="6.42578125" customWidth="1"/>
    <col min="12049" max="12049" width="12.7109375" customWidth="1"/>
    <col min="12050" max="12051" width="12.5703125" customWidth="1"/>
    <col min="12054" max="12054" width="9" customWidth="1"/>
    <col min="12294" max="12294" width="10.140625" customWidth="1"/>
    <col min="12295" max="12295" width="21.85546875" customWidth="1"/>
    <col min="12296" max="12296" width="38.85546875" customWidth="1"/>
    <col min="12297" max="12297" width="31.140625" customWidth="1"/>
    <col min="12298" max="12298" width="5.7109375" customWidth="1"/>
    <col min="12299" max="12299" width="13.85546875" customWidth="1"/>
    <col min="12300" max="12300" width="15" customWidth="1"/>
    <col min="12301" max="12301" width="27" customWidth="1"/>
    <col min="12302" max="12302" width="6.42578125" customWidth="1"/>
    <col min="12305" max="12305" width="12.7109375" customWidth="1"/>
    <col min="12306" max="12307" width="12.5703125" customWidth="1"/>
    <col min="12310" max="12310" width="9" customWidth="1"/>
    <col min="12550" max="12550" width="10.140625" customWidth="1"/>
    <col min="12551" max="12551" width="21.85546875" customWidth="1"/>
    <col min="12552" max="12552" width="38.85546875" customWidth="1"/>
    <col min="12553" max="12553" width="31.140625" customWidth="1"/>
    <col min="12554" max="12554" width="5.7109375" customWidth="1"/>
    <col min="12555" max="12555" width="13.85546875" customWidth="1"/>
    <col min="12556" max="12556" width="15" customWidth="1"/>
    <col min="12557" max="12557" width="27" customWidth="1"/>
    <col min="12558" max="12558" width="6.42578125" customWidth="1"/>
    <col min="12561" max="12561" width="12.7109375" customWidth="1"/>
    <col min="12562" max="12563" width="12.5703125" customWidth="1"/>
    <col min="12566" max="12566" width="9" customWidth="1"/>
    <col min="12806" max="12806" width="10.140625" customWidth="1"/>
    <col min="12807" max="12807" width="21.85546875" customWidth="1"/>
    <col min="12808" max="12808" width="38.85546875" customWidth="1"/>
    <col min="12809" max="12809" width="31.140625" customWidth="1"/>
    <col min="12810" max="12810" width="5.7109375" customWidth="1"/>
    <col min="12811" max="12811" width="13.85546875" customWidth="1"/>
    <col min="12812" max="12812" width="15" customWidth="1"/>
    <col min="12813" max="12813" width="27" customWidth="1"/>
    <col min="12814" max="12814" width="6.42578125" customWidth="1"/>
    <col min="12817" max="12817" width="12.7109375" customWidth="1"/>
    <col min="12818" max="12819" width="12.5703125" customWidth="1"/>
    <col min="12822" max="12822" width="9" customWidth="1"/>
    <col min="13062" max="13062" width="10.140625" customWidth="1"/>
    <col min="13063" max="13063" width="21.85546875" customWidth="1"/>
    <col min="13064" max="13064" width="38.85546875" customWidth="1"/>
    <col min="13065" max="13065" width="31.140625" customWidth="1"/>
    <col min="13066" max="13066" width="5.7109375" customWidth="1"/>
    <col min="13067" max="13067" width="13.85546875" customWidth="1"/>
    <col min="13068" max="13068" width="15" customWidth="1"/>
    <col min="13069" max="13069" width="27" customWidth="1"/>
    <col min="13070" max="13070" width="6.42578125" customWidth="1"/>
    <col min="13073" max="13073" width="12.7109375" customWidth="1"/>
    <col min="13074" max="13075" width="12.5703125" customWidth="1"/>
    <col min="13078" max="13078" width="9" customWidth="1"/>
    <col min="13318" max="13318" width="10.140625" customWidth="1"/>
    <col min="13319" max="13319" width="21.85546875" customWidth="1"/>
    <col min="13320" max="13320" width="38.85546875" customWidth="1"/>
    <col min="13321" max="13321" width="31.140625" customWidth="1"/>
    <col min="13322" max="13322" width="5.7109375" customWidth="1"/>
    <col min="13323" max="13323" width="13.85546875" customWidth="1"/>
    <col min="13324" max="13324" width="15" customWidth="1"/>
    <col min="13325" max="13325" width="27" customWidth="1"/>
    <col min="13326" max="13326" width="6.42578125" customWidth="1"/>
    <col min="13329" max="13329" width="12.7109375" customWidth="1"/>
    <col min="13330" max="13331" width="12.5703125" customWidth="1"/>
    <col min="13334" max="13334" width="9" customWidth="1"/>
    <col min="13574" max="13574" width="10.140625" customWidth="1"/>
    <col min="13575" max="13575" width="21.85546875" customWidth="1"/>
    <col min="13576" max="13576" width="38.85546875" customWidth="1"/>
    <col min="13577" max="13577" width="31.140625" customWidth="1"/>
    <col min="13578" max="13578" width="5.7109375" customWidth="1"/>
    <col min="13579" max="13579" width="13.85546875" customWidth="1"/>
    <col min="13580" max="13580" width="15" customWidth="1"/>
    <col min="13581" max="13581" width="27" customWidth="1"/>
    <col min="13582" max="13582" width="6.42578125" customWidth="1"/>
    <col min="13585" max="13585" width="12.7109375" customWidth="1"/>
    <col min="13586" max="13587" width="12.5703125" customWidth="1"/>
    <col min="13590" max="13590" width="9" customWidth="1"/>
    <col min="13830" max="13830" width="10.140625" customWidth="1"/>
    <col min="13831" max="13831" width="21.85546875" customWidth="1"/>
    <col min="13832" max="13832" width="38.85546875" customWidth="1"/>
    <col min="13833" max="13833" width="31.140625" customWidth="1"/>
    <col min="13834" max="13834" width="5.7109375" customWidth="1"/>
    <col min="13835" max="13835" width="13.85546875" customWidth="1"/>
    <col min="13836" max="13836" width="15" customWidth="1"/>
    <col min="13837" max="13837" width="27" customWidth="1"/>
    <col min="13838" max="13838" width="6.42578125" customWidth="1"/>
    <col min="13841" max="13841" width="12.7109375" customWidth="1"/>
    <col min="13842" max="13843" width="12.5703125" customWidth="1"/>
    <col min="13846" max="13846" width="9" customWidth="1"/>
    <col min="14086" max="14086" width="10.140625" customWidth="1"/>
    <col min="14087" max="14087" width="21.85546875" customWidth="1"/>
    <col min="14088" max="14088" width="38.85546875" customWidth="1"/>
    <col min="14089" max="14089" width="31.140625" customWidth="1"/>
    <col min="14090" max="14090" width="5.7109375" customWidth="1"/>
    <col min="14091" max="14091" width="13.85546875" customWidth="1"/>
    <col min="14092" max="14092" width="15" customWidth="1"/>
    <col min="14093" max="14093" width="27" customWidth="1"/>
    <col min="14094" max="14094" width="6.42578125" customWidth="1"/>
    <col min="14097" max="14097" width="12.7109375" customWidth="1"/>
    <col min="14098" max="14099" width="12.5703125" customWidth="1"/>
    <col min="14102" max="14102" width="9" customWidth="1"/>
    <col min="14342" max="14342" width="10.140625" customWidth="1"/>
    <col min="14343" max="14343" width="21.85546875" customWidth="1"/>
    <col min="14344" max="14344" width="38.85546875" customWidth="1"/>
    <col min="14345" max="14345" width="31.140625" customWidth="1"/>
    <col min="14346" max="14346" width="5.7109375" customWidth="1"/>
    <col min="14347" max="14347" width="13.85546875" customWidth="1"/>
    <col min="14348" max="14348" width="15" customWidth="1"/>
    <col min="14349" max="14349" width="27" customWidth="1"/>
    <col min="14350" max="14350" width="6.42578125" customWidth="1"/>
    <col min="14353" max="14353" width="12.7109375" customWidth="1"/>
    <col min="14354" max="14355" width="12.5703125" customWidth="1"/>
    <col min="14358" max="14358" width="9" customWidth="1"/>
    <col min="14598" max="14598" width="10.140625" customWidth="1"/>
    <col min="14599" max="14599" width="21.85546875" customWidth="1"/>
    <col min="14600" max="14600" width="38.85546875" customWidth="1"/>
    <col min="14601" max="14601" width="31.140625" customWidth="1"/>
    <col min="14602" max="14602" width="5.7109375" customWidth="1"/>
    <col min="14603" max="14603" width="13.85546875" customWidth="1"/>
    <col min="14604" max="14604" width="15" customWidth="1"/>
    <col min="14605" max="14605" width="27" customWidth="1"/>
    <col min="14606" max="14606" width="6.42578125" customWidth="1"/>
    <col min="14609" max="14609" width="12.7109375" customWidth="1"/>
    <col min="14610" max="14611" width="12.5703125" customWidth="1"/>
    <col min="14614" max="14614" width="9" customWidth="1"/>
    <col min="14854" max="14854" width="10.140625" customWidth="1"/>
    <col min="14855" max="14855" width="21.85546875" customWidth="1"/>
    <col min="14856" max="14856" width="38.85546875" customWidth="1"/>
    <col min="14857" max="14857" width="31.140625" customWidth="1"/>
    <col min="14858" max="14858" width="5.7109375" customWidth="1"/>
    <col min="14859" max="14859" width="13.85546875" customWidth="1"/>
    <col min="14860" max="14860" width="15" customWidth="1"/>
    <col min="14861" max="14861" width="27" customWidth="1"/>
    <col min="14862" max="14862" width="6.42578125" customWidth="1"/>
    <col min="14865" max="14865" width="12.7109375" customWidth="1"/>
    <col min="14866" max="14867" width="12.5703125" customWidth="1"/>
    <col min="14870" max="14870" width="9" customWidth="1"/>
    <col min="15110" max="15110" width="10.140625" customWidth="1"/>
    <col min="15111" max="15111" width="21.85546875" customWidth="1"/>
    <col min="15112" max="15112" width="38.85546875" customWidth="1"/>
    <col min="15113" max="15113" width="31.140625" customWidth="1"/>
    <col min="15114" max="15114" width="5.7109375" customWidth="1"/>
    <col min="15115" max="15115" width="13.85546875" customWidth="1"/>
    <col min="15116" max="15116" width="15" customWidth="1"/>
    <col min="15117" max="15117" width="27" customWidth="1"/>
    <col min="15118" max="15118" width="6.42578125" customWidth="1"/>
    <col min="15121" max="15121" width="12.7109375" customWidth="1"/>
    <col min="15122" max="15123" width="12.5703125" customWidth="1"/>
    <col min="15126" max="15126" width="9" customWidth="1"/>
    <col min="15366" max="15366" width="10.140625" customWidth="1"/>
    <col min="15367" max="15367" width="21.85546875" customWidth="1"/>
    <col min="15368" max="15368" width="38.85546875" customWidth="1"/>
    <col min="15369" max="15369" width="31.140625" customWidth="1"/>
    <col min="15370" max="15370" width="5.7109375" customWidth="1"/>
    <col min="15371" max="15371" width="13.85546875" customWidth="1"/>
    <col min="15372" max="15372" width="15" customWidth="1"/>
    <col min="15373" max="15373" width="27" customWidth="1"/>
    <col min="15374" max="15374" width="6.42578125" customWidth="1"/>
    <col min="15377" max="15377" width="12.7109375" customWidth="1"/>
    <col min="15378" max="15379" width="12.5703125" customWidth="1"/>
    <col min="15382" max="15382" width="9" customWidth="1"/>
    <col min="15622" max="15622" width="10.140625" customWidth="1"/>
    <col min="15623" max="15623" width="21.85546875" customWidth="1"/>
    <col min="15624" max="15624" width="38.85546875" customWidth="1"/>
    <col min="15625" max="15625" width="31.140625" customWidth="1"/>
    <col min="15626" max="15626" width="5.7109375" customWidth="1"/>
    <col min="15627" max="15627" width="13.85546875" customWidth="1"/>
    <col min="15628" max="15628" width="15" customWidth="1"/>
    <col min="15629" max="15629" width="27" customWidth="1"/>
    <col min="15630" max="15630" width="6.42578125" customWidth="1"/>
    <col min="15633" max="15633" width="12.7109375" customWidth="1"/>
    <col min="15634" max="15635" width="12.5703125" customWidth="1"/>
    <col min="15638" max="15638" width="9" customWidth="1"/>
    <col min="15878" max="15878" width="10.140625" customWidth="1"/>
    <col min="15879" max="15879" width="21.85546875" customWidth="1"/>
    <col min="15880" max="15880" width="38.85546875" customWidth="1"/>
    <col min="15881" max="15881" width="31.140625" customWidth="1"/>
    <col min="15882" max="15882" width="5.7109375" customWidth="1"/>
    <col min="15883" max="15883" width="13.85546875" customWidth="1"/>
    <col min="15884" max="15884" width="15" customWidth="1"/>
    <col min="15885" max="15885" width="27" customWidth="1"/>
    <col min="15886" max="15886" width="6.42578125" customWidth="1"/>
    <col min="15889" max="15889" width="12.7109375" customWidth="1"/>
    <col min="15890" max="15891" width="12.5703125" customWidth="1"/>
    <col min="15894" max="15894" width="9" customWidth="1"/>
    <col min="16134" max="16134" width="10.140625" customWidth="1"/>
    <col min="16135" max="16135" width="21.85546875" customWidth="1"/>
    <col min="16136" max="16136" width="38.85546875" customWidth="1"/>
    <col min="16137" max="16137" width="31.140625" customWidth="1"/>
    <col min="16138" max="16138" width="5.7109375" customWidth="1"/>
    <col min="16139" max="16139" width="13.85546875" customWidth="1"/>
    <col min="16140" max="16140" width="15" customWidth="1"/>
    <col min="16141" max="16141" width="27" customWidth="1"/>
    <col min="16142" max="16142" width="6.42578125" customWidth="1"/>
    <col min="16145" max="16145" width="12.7109375" customWidth="1"/>
    <col min="16146" max="16147" width="12.5703125" customWidth="1"/>
    <col min="16150" max="16150" width="9" customWidth="1"/>
  </cols>
  <sheetData>
    <row r="1" spans="1:22" s="71" customFormat="1" ht="25.5" customHeight="1">
      <c r="A1" s="68" t="s">
        <v>142</v>
      </c>
      <c r="B1" s="68" t="s">
        <v>143</v>
      </c>
      <c r="C1" s="68" t="s">
        <v>144</v>
      </c>
      <c r="D1" s="193" t="s">
        <v>4789</v>
      </c>
      <c r="E1" s="193" t="s">
        <v>4790</v>
      </c>
      <c r="F1" s="188" t="s">
        <v>4791</v>
      </c>
      <c r="G1" s="68" t="s">
        <v>145</v>
      </c>
      <c r="H1" s="68" t="s">
        <v>146</v>
      </c>
      <c r="I1" s="68" t="s">
        <v>147</v>
      </c>
      <c r="J1" s="69" t="s">
        <v>148</v>
      </c>
      <c r="K1" s="68" t="s">
        <v>149</v>
      </c>
      <c r="L1" s="68" t="s">
        <v>150</v>
      </c>
      <c r="M1" s="70" t="s">
        <v>109</v>
      </c>
      <c r="N1" s="70" t="s">
        <v>110</v>
      </c>
      <c r="O1" s="70" t="s">
        <v>151</v>
      </c>
      <c r="P1" s="68" t="s">
        <v>152</v>
      </c>
      <c r="Q1" s="68" t="s">
        <v>153</v>
      </c>
      <c r="R1" s="68" t="s">
        <v>154</v>
      </c>
      <c r="S1" s="68" t="s">
        <v>155</v>
      </c>
      <c r="T1" s="193" t="s">
        <v>4788</v>
      </c>
      <c r="U1" s="188" t="s">
        <v>4792</v>
      </c>
      <c r="V1" s="68" t="s">
        <v>156</v>
      </c>
    </row>
    <row r="2" spans="1:22" s="71" customFormat="1" ht="12.75" customHeight="1">
      <c r="A2" s="72" t="s">
        <v>157</v>
      </c>
      <c r="B2" s="72" t="s">
        <v>158</v>
      </c>
      <c r="C2" s="72" t="s">
        <v>159</v>
      </c>
      <c r="D2" s="197" t="str">
        <f>TRIM(SUBSTITUTE(SUBSTITUTE(C2,"Ecole maternelle",""),"Ecole élémentaire",""))</f>
        <v>Léonard de Vinci</v>
      </c>
      <c r="E2" s="197" t="str">
        <f>UPPER(SUBSTITUTE(SUBSTITUTE(SUBSTITUTE(SUBSTITUTE(SUBSTITUTE(SUBSTITUTE(SUBSTITUTE(D2, "é", "e"), "è", "e"), "ê", "e"), "à", "a"), "â", "a"), "ù", "u"), "ô", "o"))</f>
        <v>LEONARD DE VINCI</v>
      </c>
      <c r="F2" s="189" t="str">
        <f t="shared" ref="F2:F65" si="0">(IF(L2="M","ECOLE MATERNELLE",IF(L2="E","ECOLE ELEMENTAIRE",IF(L2="P","ECOLE PRIMAIRE","Inconnu"))))&amp;" "&amp;E2</f>
        <v>ECOLE ELEMENTAIRE LEONARD DE VINCI</v>
      </c>
      <c r="G2" s="72" t="s">
        <v>160</v>
      </c>
      <c r="H2" s="72" t="s">
        <v>161</v>
      </c>
      <c r="I2" s="73" t="s">
        <v>162</v>
      </c>
      <c r="J2" s="74" t="s">
        <v>163</v>
      </c>
      <c r="K2" s="72" t="s">
        <v>164</v>
      </c>
      <c r="L2" s="72" t="s">
        <v>165</v>
      </c>
      <c r="M2" s="75"/>
      <c r="N2" s="75"/>
      <c r="O2" s="75">
        <v>5178</v>
      </c>
      <c r="P2" s="72">
        <v>613791.30000000005</v>
      </c>
      <c r="Q2" s="72">
        <v>6824822.2000000002</v>
      </c>
      <c r="R2" s="72">
        <v>48.517907000000001</v>
      </c>
      <c r="S2" s="72">
        <v>1.832619</v>
      </c>
      <c r="T2" s="194" t="str">
        <f>IF(D2="",I2,E2)</f>
        <v>LEONARD DE VINCI</v>
      </c>
      <c r="U2" s="190" t="str">
        <f>IF(LEFT(T2,6)="DE LA ",REPLACE(T2,1,6,"LA "), IF(LEFT(T2,4)="DES ",REPLACE(T2,1,4,"LES "), IF(LEFT(T2,3)="DE ",REPLACE(T2,1,3,"LE "), IF(LEFT(T2,3)="DU ",REPLACE(T2,1,3,"LE "),T2))))</f>
        <v>LEONARD DE VINCI</v>
      </c>
      <c r="V2" s="76" t="s">
        <v>166</v>
      </c>
    </row>
    <row r="3" spans="1:22" s="71" customFormat="1" ht="12.75" customHeight="1">
      <c r="A3" s="72" t="s">
        <v>167</v>
      </c>
      <c r="B3" s="72" t="s">
        <v>168</v>
      </c>
      <c r="C3" s="72" t="s">
        <v>169</v>
      </c>
      <c r="D3" s="197" t="str">
        <f t="shared" ref="D3:D66" si="1">TRIM(SUBSTITUTE(SUBSTITUTE(C3,"Ecole maternelle",""),"Ecole élémentaire",""))</f>
        <v>Jean de la Fontaine</v>
      </c>
      <c r="E3" s="197" t="str">
        <f t="shared" ref="E3:E66" si="2">UPPER(SUBSTITUTE(SUBSTITUTE(SUBSTITUTE(SUBSTITUTE(SUBSTITUTE(SUBSTITUTE(SUBSTITUTE(D3, "é", "e"), "è", "e"), "ê", "e"), "à", "a"), "â", "a"), "ù", "u"), "ô", "o"))</f>
        <v>JEAN DE LA FONTAINE</v>
      </c>
      <c r="F3" s="189" t="str">
        <f t="shared" si="0"/>
        <v>ECOLE MATERNELLE JEAN DE LA FONTAINE</v>
      </c>
      <c r="G3" s="72" t="s">
        <v>170</v>
      </c>
      <c r="H3" s="72" t="s">
        <v>161</v>
      </c>
      <c r="I3" s="73" t="s">
        <v>162</v>
      </c>
      <c r="J3" s="74" t="s">
        <v>171</v>
      </c>
      <c r="K3" s="72" t="s">
        <v>164</v>
      </c>
      <c r="L3" s="72" t="s">
        <v>83</v>
      </c>
      <c r="M3" s="75"/>
      <c r="N3" s="75"/>
      <c r="O3" s="75">
        <v>8084</v>
      </c>
      <c r="P3" s="72">
        <v>613753.5</v>
      </c>
      <c r="Q3" s="72">
        <v>6824907.9000000004</v>
      </c>
      <c r="R3" s="72">
        <v>48.518673</v>
      </c>
      <c r="S3" s="72">
        <v>1.83209</v>
      </c>
      <c r="T3" s="194" t="str">
        <f t="shared" ref="T3:T66" si="3">IF(D3="",I3,E3)</f>
        <v>JEAN DE LA FONTAINE</v>
      </c>
      <c r="U3" s="190" t="str">
        <f t="shared" ref="U3:U66" si="4">IF(LEFT(T3,6)="DE LA ",REPLACE(T3,1,6,"LA "), IF(LEFT(T3,4)="DES ",REPLACE(T3,1,4,"LES "), IF(LEFT(T3,3)="DE ",REPLACE(T3,1,3,"LE "), IF(LEFT(T3,3)="DU ",REPLACE(T3,1,3,"LE "),T3))))</f>
        <v>JEAN DE LA FONTAINE</v>
      </c>
      <c r="V3" s="76" t="s">
        <v>166</v>
      </c>
    </row>
    <row r="4" spans="1:22" s="71" customFormat="1" ht="12.75" customHeight="1">
      <c r="A4" s="72" t="s">
        <v>172</v>
      </c>
      <c r="B4" s="72" t="s">
        <v>173</v>
      </c>
      <c r="C4" s="72" t="s">
        <v>174</v>
      </c>
      <c r="D4" s="197" t="str">
        <f t="shared" si="1"/>
        <v>Pauline Kergomard</v>
      </c>
      <c r="E4" s="197" t="str">
        <f t="shared" si="2"/>
        <v>PAULINE KERGOMARD</v>
      </c>
      <c r="F4" s="189" t="str">
        <f t="shared" si="0"/>
        <v>ECOLE MATERNELLE PAULINE KERGOMARD</v>
      </c>
      <c r="G4" s="72" t="s">
        <v>175</v>
      </c>
      <c r="H4" s="72" t="s">
        <v>176</v>
      </c>
      <c r="I4" s="72" t="s">
        <v>177</v>
      </c>
      <c r="J4" s="74" t="s">
        <v>178</v>
      </c>
      <c r="K4" s="72" t="s">
        <v>179</v>
      </c>
      <c r="L4" s="72" t="s">
        <v>83</v>
      </c>
      <c r="M4" s="75"/>
      <c r="N4" s="75"/>
      <c r="O4" s="75">
        <v>4897</v>
      </c>
      <c r="P4" s="72">
        <v>631956.1</v>
      </c>
      <c r="Q4" s="72">
        <v>6874424.4000000004</v>
      </c>
      <c r="R4" s="72">
        <v>48.966163999999999</v>
      </c>
      <c r="S4" s="72">
        <v>2.0706639999999998</v>
      </c>
      <c r="T4" s="194" t="str">
        <f t="shared" si="3"/>
        <v>PAULINE KERGOMARD</v>
      </c>
      <c r="U4" s="190" t="str">
        <f t="shared" si="4"/>
        <v>PAULINE KERGOMARD</v>
      </c>
      <c r="V4" s="76" t="s">
        <v>180</v>
      </c>
    </row>
    <row r="5" spans="1:22" s="71" customFormat="1" ht="12.75" customHeight="1">
      <c r="A5" s="72" t="s">
        <v>181</v>
      </c>
      <c r="B5" s="72" t="s">
        <v>182</v>
      </c>
      <c r="C5" s="72" t="s">
        <v>183</v>
      </c>
      <c r="D5" s="197" t="str">
        <f t="shared" si="1"/>
        <v>Célestin Freinet</v>
      </c>
      <c r="E5" s="197" t="str">
        <f t="shared" si="2"/>
        <v>CELESTIN FREINET</v>
      </c>
      <c r="F5" s="189" t="str">
        <f t="shared" si="0"/>
        <v>ECOLE MATERNELLE CELESTIN FREINET</v>
      </c>
      <c r="G5" s="72" t="s">
        <v>184</v>
      </c>
      <c r="H5" s="72" t="s">
        <v>176</v>
      </c>
      <c r="I5" s="72" t="s">
        <v>177</v>
      </c>
      <c r="J5" s="74" t="s">
        <v>185</v>
      </c>
      <c r="K5" s="72" t="s">
        <v>179</v>
      </c>
      <c r="L5" s="72" t="s">
        <v>83</v>
      </c>
      <c r="M5" s="75"/>
      <c r="N5" s="75"/>
      <c r="O5" s="75">
        <v>3065</v>
      </c>
      <c r="P5" s="72">
        <v>631306.80000000005</v>
      </c>
      <c r="Q5" s="72">
        <v>6873862.7000000002</v>
      </c>
      <c r="R5" s="72">
        <v>48.961044999999999</v>
      </c>
      <c r="S5" s="72">
        <v>2.0618880000000002</v>
      </c>
      <c r="T5" s="194" t="str">
        <f t="shared" si="3"/>
        <v>CELESTIN FREINET</v>
      </c>
      <c r="U5" s="190" t="str">
        <f t="shared" si="4"/>
        <v>CELESTIN FREINET</v>
      </c>
      <c r="V5" s="76" t="s">
        <v>180</v>
      </c>
    </row>
    <row r="6" spans="1:22" s="71" customFormat="1" ht="12.75" customHeight="1">
      <c r="A6" s="72" t="s">
        <v>186</v>
      </c>
      <c r="B6" s="72" t="s">
        <v>187</v>
      </c>
      <c r="C6" s="72" t="s">
        <v>188</v>
      </c>
      <c r="D6" s="197" t="str">
        <f t="shared" si="1"/>
        <v>Célestin Freinet</v>
      </c>
      <c r="E6" s="197" t="str">
        <f t="shared" si="2"/>
        <v>CELESTIN FREINET</v>
      </c>
      <c r="F6" s="189" t="str">
        <f t="shared" si="0"/>
        <v>ECOLE ELEMENTAIRE CELESTIN FREINET</v>
      </c>
      <c r="G6" s="72" t="s">
        <v>184</v>
      </c>
      <c r="H6" s="72" t="s">
        <v>176</v>
      </c>
      <c r="I6" s="72" t="s">
        <v>177</v>
      </c>
      <c r="J6" s="74" t="s">
        <v>189</v>
      </c>
      <c r="K6" s="72" t="s">
        <v>179</v>
      </c>
      <c r="L6" s="72" t="s">
        <v>165</v>
      </c>
      <c r="M6" s="75"/>
      <c r="N6" s="75"/>
      <c r="O6" s="75">
        <v>3133</v>
      </c>
      <c r="P6" s="72">
        <v>631339.4</v>
      </c>
      <c r="Q6" s="72">
        <v>6873883.2999999998</v>
      </c>
      <c r="R6" s="72">
        <v>48.961233</v>
      </c>
      <c r="S6" s="72">
        <v>2.0623300000000002</v>
      </c>
      <c r="T6" s="194" t="str">
        <f t="shared" si="3"/>
        <v>CELESTIN FREINET</v>
      </c>
      <c r="U6" s="190" t="str">
        <f t="shared" si="4"/>
        <v>CELESTIN FREINET</v>
      </c>
      <c r="V6" s="76" t="s">
        <v>180</v>
      </c>
    </row>
    <row r="7" spans="1:22" s="71" customFormat="1" ht="12.75" customHeight="1">
      <c r="A7" s="72" t="s">
        <v>190</v>
      </c>
      <c r="B7" s="72" t="s">
        <v>191</v>
      </c>
      <c r="C7" s="72" t="s">
        <v>192</v>
      </c>
      <c r="D7" s="197" t="str">
        <f t="shared" si="1"/>
        <v>Louis Jouvet</v>
      </c>
      <c r="E7" s="197" t="str">
        <f t="shared" si="2"/>
        <v>LOUIS JOUVET</v>
      </c>
      <c r="F7" s="189" t="str">
        <f t="shared" si="0"/>
        <v>ECOLE PRIMAIRE LOUIS JOUVET</v>
      </c>
      <c r="G7" s="72" t="s">
        <v>193</v>
      </c>
      <c r="H7" s="72" t="s">
        <v>176</v>
      </c>
      <c r="I7" s="72" t="s">
        <v>177</v>
      </c>
      <c r="J7" s="74" t="s">
        <v>194</v>
      </c>
      <c r="K7" s="72" t="s">
        <v>179</v>
      </c>
      <c r="L7" s="72" t="s">
        <v>195</v>
      </c>
      <c r="M7" s="75"/>
      <c r="N7" s="75"/>
      <c r="O7" s="75">
        <v>6513</v>
      </c>
      <c r="P7" s="72">
        <v>631496.9</v>
      </c>
      <c r="Q7" s="72">
        <v>6873441.5</v>
      </c>
      <c r="R7" s="72">
        <v>48.957278000000002</v>
      </c>
      <c r="S7" s="72">
        <v>2.0645519999999999</v>
      </c>
      <c r="T7" s="194" t="str">
        <f t="shared" si="3"/>
        <v>LOUIS JOUVET</v>
      </c>
      <c r="U7" s="190" t="str">
        <f t="shared" si="4"/>
        <v>LOUIS JOUVET</v>
      </c>
      <c r="V7" s="76" t="s">
        <v>180</v>
      </c>
    </row>
    <row r="8" spans="1:22" s="71" customFormat="1" ht="12.75" customHeight="1">
      <c r="A8" s="77" t="s">
        <v>196</v>
      </c>
      <c r="B8" s="77" t="s">
        <v>197</v>
      </c>
      <c r="C8" s="77" t="s">
        <v>198</v>
      </c>
      <c r="D8" s="197" t="str">
        <f t="shared" si="1"/>
        <v>Robert Desnos</v>
      </c>
      <c r="E8" s="197" t="str">
        <f t="shared" si="2"/>
        <v>ROBERT DESNOS</v>
      </c>
      <c r="F8" s="189" t="str">
        <f t="shared" si="0"/>
        <v>ECOLE MATERNELLE ROBERT DESNOS</v>
      </c>
      <c r="G8" s="77" t="s">
        <v>199</v>
      </c>
      <c r="H8" s="77" t="s">
        <v>176</v>
      </c>
      <c r="I8" s="77" t="s">
        <v>177</v>
      </c>
      <c r="J8" s="78" t="s">
        <v>200</v>
      </c>
      <c r="K8" s="77" t="s">
        <v>179</v>
      </c>
      <c r="L8" s="72" t="s">
        <v>83</v>
      </c>
      <c r="M8" s="75"/>
      <c r="N8" s="75"/>
      <c r="O8" s="75">
        <v>8110</v>
      </c>
      <c r="P8" s="77">
        <v>631308.30000000005</v>
      </c>
      <c r="Q8" s="77">
        <v>6873183</v>
      </c>
      <c r="R8" s="77">
        <v>48.954932999999997</v>
      </c>
      <c r="S8" s="77">
        <v>2.0620189999999998</v>
      </c>
      <c r="T8" s="194" t="str">
        <f t="shared" si="3"/>
        <v>ROBERT DESNOS</v>
      </c>
      <c r="U8" s="190" t="str">
        <f t="shared" si="4"/>
        <v>ROBERT DESNOS</v>
      </c>
      <c r="V8" s="79" t="s">
        <v>180</v>
      </c>
    </row>
    <row r="9" spans="1:22" s="71" customFormat="1" ht="12.75" customHeight="1">
      <c r="A9" s="72" t="s">
        <v>201</v>
      </c>
      <c r="B9" s="72" t="s">
        <v>202</v>
      </c>
      <c r="C9" s="72" t="s">
        <v>203</v>
      </c>
      <c r="D9" s="197" t="str">
        <f t="shared" si="1"/>
        <v>Irène Joliot-Curie</v>
      </c>
      <c r="E9" s="197" t="str">
        <f t="shared" si="2"/>
        <v>IRENE JOLIOT-CURIE</v>
      </c>
      <c r="F9" s="189" t="str">
        <f t="shared" si="0"/>
        <v>ECOLE ELEMENTAIRE IRENE JOLIOT-CURIE</v>
      </c>
      <c r="G9" s="72" t="s">
        <v>204</v>
      </c>
      <c r="H9" s="72" t="s">
        <v>176</v>
      </c>
      <c r="I9" s="72" t="s">
        <v>177</v>
      </c>
      <c r="J9" s="74" t="s">
        <v>205</v>
      </c>
      <c r="K9" s="72" t="s">
        <v>179</v>
      </c>
      <c r="L9" s="72" t="s">
        <v>165</v>
      </c>
      <c r="M9" s="75"/>
      <c r="N9" s="75"/>
      <c r="O9" s="75">
        <v>8351</v>
      </c>
      <c r="P9" s="72">
        <v>631811.69999999995</v>
      </c>
      <c r="Q9" s="72">
        <v>6873652.5</v>
      </c>
      <c r="R9" s="72">
        <v>48.959207999999997</v>
      </c>
      <c r="S9" s="72">
        <v>2.068816</v>
      </c>
      <c r="T9" s="194" t="str">
        <f t="shared" si="3"/>
        <v>IRENE JOLIOT-CURIE</v>
      </c>
      <c r="U9" s="190" t="str">
        <f t="shared" si="4"/>
        <v>IRENE JOLIOT-CURIE</v>
      </c>
      <c r="V9" s="76" t="s">
        <v>180</v>
      </c>
    </row>
    <row r="10" spans="1:22" s="71" customFormat="1" ht="12.75" customHeight="1">
      <c r="A10" s="72" t="s">
        <v>206</v>
      </c>
      <c r="B10" s="72" t="s">
        <v>207</v>
      </c>
      <c r="C10" s="72" t="s">
        <v>208</v>
      </c>
      <c r="D10" s="197" t="str">
        <f t="shared" si="1"/>
        <v>Frédéric Joliot-Curie</v>
      </c>
      <c r="E10" s="197" t="str">
        <f t="shared" si="2"/>
        <v>FREDERIC JOLIOT-CURIE</v>
      </c>
      <c r="F10" s="189" t="str">
        <f t="shared" si="0"/>
        <v>ECOLE ELEMENTAIRE FREDERIC JOLIOT-CURIE</v>
      </c>
      <c r="G10" s="72" t="s">
        <v>209</v>
      </c>
      <c r="H10" s="72" t="s">
        <v>176</v>
      </c>
      <c r="I10" s="72" t="s">
        <v>177</v>
      </c>
      <c r="J10" s="74" t="s">
        <v>210</v>
      </c>
      <c r="K10" s="72" t="s">
        <v>179</v>
      </c>
      <c r="L10" s="72" t="s">
        <v>165</v>
      </c>
      <c r="M10" s="75"/>
      <c r="N10" s="75"/>
      <c r="O10" s="75">
        <v>3354</v>
      </c>
      <c r="P10" s="72">
        <v>631796.69999999995</v>
      </c>
      <c r="Q10" s="72">
        <v>6873620</v>
      </c>
      <c r="R10" s="72">
        <v>48.958914</v>
      </c>
      <c r="S10" s="72">
        <v>2.0686170000000002</v>
      </c>
      <c r="T10" s="194" t="str">
        <f t="shared" si="3"/>
        <v>FREDERIC JOLIOT-CURIE</v>
      </c>
      <c r="U10" s="190" t="str">
        <f t="shared" si="4"/>
        <v>FREDERIC JOLIOT-CURIE</v>
      </c>
      <c r="V10" s="76" t="s">
        <v>180</v>
      </c>
    </row>
    <row r="11" spans="1:22" s="71" customFormat="1" ht="12.75" customHeight="1">
      <c r="A11" s="72" t="s">
        <v>211</v>
      </c>
      <c r="B11" s="72" t="s">
        <v>212</v>
      </c>
      <c r="C11" s="72" t="s">
        <v>213</v>
      </c>
      <c r="D11" s="197" t="str">
        <f t="shared" si="1"/>
        <v>Julienne et René Volat</v>
      </c>
      <c r="E11" s="197" t="str">
        <f t="shared" si="2"/>
        <v>JULIENNE ET RENE VOLAT</v>
      </c>
      <c r="F11" s="189" t="str">
        <f t="shared" si="0"/>
        <v>ECOLE MATERNELLE JULIENNE ET RENE VOLAT</v>
      </c>
      <c r="G11" s="72" t="s">
        <v>214</v>
      </c>
      <c r="H11" s="72" t="s">
        <v>176</v>
      </c>
      <c r="I11" s="72" t="s">
        <v>177</v>
      </c>
      <c r="J11" s="74" t="s">
        <v>215</v>
      </c>
      <c r="K11" s="72" t="s">
        <v>179</v>
      </c>
      <c r="L11" s="72" t="s">
        <v>83</v>
      </c>
      <c r="M11" s="75"/>
      <c r="N11" s="75"/>
      <c r="O11" s="75">
        <v>6591</v>
      </c>
      <c r="P11" s="72">
        <v>631618.69999999995</v>
      </c>
      <c r="Q11" s="72">
        <v>6872676.5</v>
      </c>
      <c r="R11" s="72">
        <v>48.950412</v>
      </c>
      <c r="S11" s="72">
        <v>2.066338</v>
      </c>
      <c r="T11" s="194" t="str">
        <f t="shared" si="3"/>
        <v>JULIENNE ET RENE VOLAT</v>
      </c>
      <c r="U11" s="190" t="str">
        <f t="shared" si="4"/>
        <v>JULIENNE ET RENE VOLAT</v>
      </c>
      <c r="V11" s="76" t="s">
        <v>180</v>
      </c>
    </row>
    <row r="12" spans="1:22" s="71" customFormat="1" ht="12.75" customHeight="1">
      <c r="A12" s="72" t="s">
        <v>216</v>
      </c>
      <c r="B12" s="72" t="s">
        <v>217</v>
      </c>
      <c r="C12" s="72" t="s">
        <v>218</v>
      </c>
      <c r="D12" s="197" t="str">
        <f t="shared" si="1"/>
        <v>Joliot-Curie 2</v>
      </c>
      <c r="E12" s="197" t="str">
        <f t="shared" si="2"/>
        <v>JOLIOT-CURIE 2</v>
      </c>
      <c r="F12" s="189" t="str">
        <f t="shared" si="0"/>
        <v>ECOLE MATERNELLE JOLIOT-CURIE 2</v>
      </c>
      <c r="G12" s="72" t="s">
        <v>209</v>
      </c>
      <c r="H12" s="72" t="s">
        <v>176</v>
      </c>
      <c r="I12" s="72" t="s">
        <v>177</v>
      </c>
      <c r="J12" s="74" t="s">
        <v>219</v>
      </c>
      <c r="K12" s="72" t="s">
        <v>179</v>
      </c>
      <c r="L12" s="72" t="s">
        <v>83</v>
      </c>
      <c r="M12" s="75"/>
      <c r="N12" s="75"/>
      <c r="O12" s="75">
        <v>1496</v>
      </c>
      <c r="P12" s="72">
        <v>631780</v>
      </c>
      <c r="Q12" s="72">
        <v>6873577.5999999996</v>
      </c>
      <c r="R12" s="72">
        <v>48.958531000000001</v>
      </c>
      <c r="S12" s="72">
        <v>2.0683950000000002</v>
      </c>
      <c r="T12" s="194" t="str">
        <f t="shared" si="3"/>
        <v>JOLIOT-CURIE 2</v>
      </c>
      <c r="U12" s="190" t="str">
        <f t="shared" si="4"/>
        <v>JOLIOT-CURIE 2</v>
      </c>
      <c r="V12" s="76" t="s">
        <v>180</v>
      </c>
    </row>
    <row r="13" spans="1:22" s="71" customFormat="1" ht="12.75" customHeight="1">
      <c r="A13" s="72" t="s">
        <v>220</v>
      </c>
      <c r="B13" s="72" t="s">
        <v>221</v>
      </c>
      <c r="C13" s="72" t="s">
        <v>222</v>
      </c>
      <c r="D13" s="197" t="str">
        <f t="shared" si="1"/>
        <v>Saint-Exupéry</v>
      </c>
      <c r="E13" s="197" t="str">
        <f t="shared" si="2"/>
        <v>SAINT-EXUPERY</v>
      </c>
      <c r="F13" s="189" t="str">
        <f t="shared" si="0"/>
        <v>ECOLE MATERNELLE SAINT-EXUPERY</v>
      </c>
      <c r="G13" s="72" t="s">
        <v>223</v>
      </c>
      <c r="H13" s="72" t="s">
        <v>176</v>
      </c>
      <c r="I13" s="72" t="s">
        <v>177</v>
      </c>
      <c r="J13" s="74" t="s">
        <v>224</v>
      </c>
      <c r="K13" s="72" t="s">
        <v>179</v>
      </c>
      <c r="L13" s="72" t="s">
        <v>83</v>
      </c>
      <c r="M13" s="75"/>
      <c r="N13" s="75"/>
      <c r="O13" s="75">
        <v>2601</v>
      </c>
      <c r="P13" s="72">
        <v>632048.9</v>
      </c>
      <c r="Q13" s="72">
        <v>6874462.4000000004</v>
      </c>
      <c r="R13" s="72">
        <v>48.966515999999999</v>
      </c>
      <c r="S13" s="72">
        <v>2.0719249999999998</v>
      </c>
      <c r="T13" s="194" t="str">
        <f t="shared" si="3"/>
        <v>SAINT-EXUPERY</v>
      </c>
      <c r="U13" s="190" t="str">
        <f t="shared" si="4"/>
        <v>SAINT-EXUPERY</v>
      </c>
      <c r="V13" s="76" t="s">
        <v>180</v>
      </c>
    </row>
    <row r="14" spans="1:22" s="71" customFormat="1" ht="12.75" customHeight="1">
      <c r="A14" s="72" t="s">
        <v>225</v>
      </c>
      <c r="B14" s="72" t="s">
        <v>226</v>
      </c>
      <c r="C14" s="72" t="s">
        <v>227</v>
      </c>
      <c r="D14" s="197" t="str">
        <f t="shared" si="1"/>
        <v>Henri Wallon</v>
      </c>
      <c r="E14" s="197" t="str">
        <f t="shared" si="2"/>
        <v>HENRI WALLON</v>
      </c>
      <c r="F14" s="189" t="str">
        <f t="shared" si="0"/>
        <v>ECOLE MATERNELLE HENRI WALLON</v>
      </c>
      <c r="G14" s="72" t="s">
        <v>228</v>
      </c>
      <c r="H14" s="72" t="s">
        <v>176</v>
      </c>
      <c r="I14" s="72" t="s">
        <v>177</v>
      </c>
      <c r="J14" s="74" t="s">
        <v>229</v>
      </c>
      <c r="K14" s="72" t="s">
        <v>179</v>
      </c>
      <c r="L14" s="72" t="s">
        <v>83</v>
      </c>
      <c r="M14" s="75"/>
      <c r="N14" s="75"/>
      <c r="O14" s="75">
        <v>7922</v>
      </c>
      <c r="P14" s="72">
        <v>631543.6</v>
      </c>
      <c r="Q14" s="72">
        <v>6874179.7000000002</v>
      </c>
      <c r="R14" s="72">
        <v>48.963920000000002</v>
      </c>
      <c r="S14" s="72">
        <v>2.06507</v>
      </c>
      <c r="T14" s="194" t="str">
        <f t="shared" si="3"/>
        <v>HENRI WALLON</v>
      </c>
      <c r="U14" s="190" t="str">
        <f t="shared" si="4"/>
        <v>HENRI WALLON</v>
      </c>
      <c r="V14" s="76" t="s">
        <v>180</v>
      </c>
    </row>
    <row r="15" spans="1:22" s="71" customFormat="1" ht="12.75" customHeight="1">
      <c r="A15" s="72" t="s">
        <v>230</v>
      </c>
      <c r="B15" s="72" t="s">
        <v>231</v>
      </c>
      <c r="C15" s="72" t="s">
        <v>232</v>
      </c>
      <c r="D15" s="197" t="str">
        <f t="shared" si="1"/>
        <v>Henri Wallon</v>
      </c>
      <c r="E15" s="197" t="str">
        <f t="shared" si="2"/>
        <v>HENRI WALLON</v>
      </c>
      <c r="F15" s="189" t="str">
        <f t="shared" si="0"/>
        <v>ECOLE ELEMENTAIRE HENRI WALLON</v>
      </c>
      <c r="G15" s="72" t="s">
        <v>228</v>
      </c>
      <c r="H15" s="72" t="s">
        <v>176</v>
      </c>
      <c r="I15" s="72" t="s">
        <v>177</v>
      </c>
      <c r="J15" s="74" t="s">
        <v>233</v>
      </c>
      <c r="K15" s="72" t="s">
        <v>179</v>
      </c>
      <c r="L15" s="72" t="s">
        <v>165</v>
      </c>
      <c r="M15" s="75"/>
      <c r="N15" s="75"/>
      <c r="O15" s="75">
        <v>6021</v>
      </c>
      <c r="P15" s="72">
        <v>631576.1</v>
      </c>
      <c r="Q15" s="72">
        <v>6874216.4000000004</v>
      </c>
      <c r="R15" s="72">
        <v>48.964253999999997</v>
      </c>
      <c r="S15" s="72">
        <v>2.0655079999999999</v>
      </c>
      <c r="T15" s="194" t="str">
        <f t="shared" si="3"/>
        <v>HENRI WALLON</v>
      </c>
      <c r="U15" s="190" t="str">
        <f t="shared" si="4"/>
        <v>HENRI WALLON</v>
      </c>
      <c r="V15" s="76" t="s">
        <v>180</v>
      </c>
    </row>
    <row r="16" spans="1:22" s="71" customFormat="1" ht="12.75" customHeight="1">
      <c r="A16" s="72" t="s">
        <v>234</v>
      </c>
      <c r="B16" s="72" t="s">
        <v>235</v>
      </c>
      <c r="C16" s="72" t="s">
        <v>236</v>
      </c>
      <c r="D16" s="197" t="str">
        <f t="shared" si="1"/>
        <v>Paul Langevin</v>
      </c>
      <c r="E16" s="197" t="str">
        <f t="shared" si="2"/>
        <v>PAUL LANGEVIN</v>
      </c>
      <c r="F16" s="189" t="str">
        <f t="shared" si="0"/>
        <v>ECOLE ELEMENTAIRE PAUL LANGEVIN</v>
      </c>
      <c r="G16" s="72" t="s">
        <v>228</v>
      </c>
      <c r="H16" s="72" t="s">
        <v>176</v>
      </c>
      <c r="I16" s="72" t="s">
        <v>177</v>
      </c>
      <c r="J16" s="74" t="s">
        <v>237</v>
      </c>
      <c r="K16" s="72" t="s">
        <v>179</v>
      </c>
      <c r="L16" s="72" t="s">
        <v>165</v>
      </c>
      <c r="M16" s="75"/>
      <c r="N16" s="75"/>
      <c r="O16" s="75">
        <v>5067</v>
      </c>
      <c r="P16" s="72">
        <v>631553.19999999995</v>
      </c>
      <c r="Q16" s="72">
        <v>6874137</v>
      </c>
      <c r="R16" s="72">
        <v>48.963537000000002</v>
      </c>
      <c r="S16" s="72">
        <v>2.0652080000000002</v>
      </c>
      <c r="T16" s="194" t="str">
        <f t="shared" si="3"/>
        <v>PAUL LANGEVIN</v>
      </c>
      <c r="U16" s="190" t="str">
        <f t="shared" si="4"/>
        <v>PAUL LANGEVIN</v>
      </c>
      <c r="V16" s="76" t="s">
        <v>180</v>
      </c>
    </row>
    <row r="17" spans="1:22" s="71" customFormat="1" ht="12.75" customHeight="1">
      <c r="A17" s="80" t="s">
        <v>238</v>
      </c>
      <c r="B17" s="81" t="s">
        <v>239</v>
      </c>
      <c r="C17" s="80" t="s">
        <v>240</v>
      </c>
      <c r="D17" s="197" t="str">
        <f t="shared" si="1"/>
        <v>Claudie Haigneré</v>
      </c>
      <c r="E17" s="197" t="str">
        <f t="shared" si="2"/>
        <v>CLAUDIE HAIGNERE</v>
      </c>
      <c r="F17" s="189" t="str">
        <f t="shared" si="0"/>
        <v>ECOLE ELEMENTAIRE CLAUDIE HAIGNERE</v>
      </c>
      <c r="G17" s="80" t="s">
        <v>241</v>
      </c>
      <c r="H17" s="80" t="s">
        <v>176</v>
      </c>
      <c r="I17" s="80" t="s">
        <v>177</v>
      </c>
      <c r="J17" s="82"/>
      <c r="K17" s="80" t="s">
        <v>179</v>
      </c>
      <c r="L17" s="80" t="s">
        <v>165</v>
      </c>
      <c r="M17" s="75"/>
      <c r="N17" s="75"/>
      <c r="O17" s="75">
        <v>3618</v>
      </c>
      <c r="P17" s="72" t="s">
        <v>242</v>
      </c>
      <c r="Q17" s="72">
        <v>6874804.7999999998</v>
      </c>
      <c r="R17" s="72">
        <v>48.97</v>
      </c>
      <c r="S17" s="72">
        <v>2.0750000000000002</v>
      </c>
      <c r="T17" s="194" t="str">
        <f t="shared" si="3"/>
        <v>CLAUDIE HAIGNERE</v>
      </c>
      <c r="U17" s="190" t="str">
        <f t="shared" si="4"/>
        <v>CLAUDIE HAIGNERE</v>
      </c>
      <c r="V17" s="76" t="s">
        <v>180</v>
      </c>
    </row>
    <row r="18" spans="1:22" s="71" customFormat="1" ht="12.75" customHeight="1">
      <c r="A18" s="72" t="s">
        <v>243</v>
      </c>
      <c r="B18" s="72" t="s">
        <v>244</v>
      </c>
      <c r="C18" s="72" t="s">
        <v>245</v>
      </c>
      <c r="D18" s="197" t="str">
        <f t="shared" si="1"/>
        <v/>
      </c>
      <c r="E18" s="197" t="str">
        <f t="shared" si="2"/>
        <v/>
      </c>
      <c r="F18" s="189" t="str">
        <f t="shared" si="0"/>
        <v xml:space="preserve">ECOLE ELEMENTAIRE </v>
      </c>
      <c r="G18" s="72" t="s">
        <v>246</v>
      </c>
      <c r="H18" s="72" t="s">
        <v>247</v>
      </c>
      <c r="I18" s="72" t="s">
        <v>248</v>
      </c>
      <c r="J18" s="74" t="s">
        <v>249</v>
      </c>
      <c r="K18" s="72" t="s">
        <v>250</v>
      </c>
      <c r="L18" s="72" t="s">
        <v>165</v>
      </c>
      <c r="M18" s="75"/>
      <c r="N18" s="75"/>
      <c r="O18" s="75">
        <v>5024</v>
      </c>
      <c r="P18" s="72">
        <v>600901.9</v>
      </c>
      <c r="Q18" s="72">
        <v>6847815.2000000002</v>
      </c>
      <c r="R18" s="72">
        <v>48.722858000000002</v>
      </c>
      <c r="S18" s="72">
        <v>1.6527989999999999</v>
      </c>
      <c r="T18" s="194" t="str">
        <f t="shared" si="3"/>
        <v xml:space="preserve">ADAINVILLE </v>
      </c>
      <c r="U18" s="190" t="str">
        <f t="shared" si="4"/>
        <v xml:space="preserve">ADAINVILLE </v>
      </c>
      <c r="V18" s="76" t="s">
        <v>251</v>
      </c>
    </row>
    <row r="19" spans="1:22" s="71" customFormat="1" ht="12.75" customHeight="1">
      <c r="A19" s="72" t="s">
        <v>252</v>
      </c>
      <c r="B19" s="72" t="s">
        <v>253</v>
      </c>
      <c r="C19" s="72" t="s">
        <v>254</v>
      </c>
      <c r="D19" s="197" t="str">
        <f t="shared" si="1"/>
        <v>de la Forêt</v>
      </c>
      <c r="E19" s="197" t="str">
        <f t="shared" si="2"/>
        <v>DE LA FORET</v>
      </c>
      <c r="F19" s="189" t="str">
        <f t="shared" si="0"/>
        <v>ECOLE PRIMAIRE DE LA FORET</v>
      </c>
      <c r="G19" s="72" t="s">
        <v>255</v>
      </c>
      <c r="H19" s="72" t="s">
        <v>256</v>
      </c>
      <c r="I19" s="73" t="s">
        <v>257</v>
      </c>
      <c r="J19" s="74" t="s">
        <v>258</v>
      </c>
      <c r="K19" s="72" t="s">
        <v>259</v>
      </c>
      <c r="L19" s="72" t="s">
        <v>195</v>
      </c>
      <c r="M19" s="75"/>
      <c r="N19" s="75"/>
      <c r="O19" s="75">
        <v>5224</v>
      </c>
      <c r="P19" s="72">
        <v>627916.30000000005</v>
      </c>
      <c r="Q19" s="72">
        <v>6867584.9000000004</v>
      </c>
      <c r="R19" s="72">
        <v>48.904223999999999</v>
      </c>
      <c r="S19" s="72">
        <v>2.0166580000000001</v>
      </c>
      <c r="T19" s="194" t="str">
        <f t="shared" si="3"/>
        <v>DE LA FORET</v>
      </c>
      <c r="U19" s="190" t="str">
        <f t="shared" si="4"/>
        <v>LA FORET</v>
      </c>
      <c r="V19" s="76" t="s">
        <v>180</v>
      </c>
    </row>
    <row r="20" spans="1:22" s="71" customFormat="1" ht="12.75" customHeight="1">
      <c r="A20" s="72" t="s">
        <v>260</v>
      </c>
      <c r="B20" s="72" t="s">
        <v>261</v>
      </c>
      <c r="C20" s="72" t="s">
        <v>262</v>
      </c>
      <c r="D20" s="197" t="str">
        <f t="shared" si="1"/>
        <v/>
      </c>
      <c r="E20" s="197" t="str">
        <f t="shared" si="2"/>
        <v/>
      </c>
      <c r="F20" s="189" t="str">
        <f t="shared" si="0"/>
        <v xml:space="preserve">ECOLE MATERNELLE </v>
      </c>
      <c r="G20" s="72" t="s">
        <v>263</v>
      </c>
      <c r="H20" s="72" t="s">
        <v>161</v>
      </c>
      <c r="I20" s="73" t="s">
        <v>264</v>
      </c>
      <c r="J20" s="74" t="s">
        <v>265</v>
      </c>
      <c r="K20" s="72" t="s">
        <v>164</v>
      </c>
      <c r="L20" s="72" t="s">
        <v>83</v>
      </c>
      <c r="M20" s="75"/>
      <c r="N20" s="75"/>
      <c r="O20" s="75">
        <v>4774</v>
      </c>
      <c r="P20" s="72">
        <v>618393.19999999995</v>
      </c>
      <c r="Q20" s="72">
        <v>6818124.5</v>
      </c>
      <c r="R20" s="72">
        <v>48.458255999999999</v>
      </c>
      <c r="S20" s="72">
        <v>1.8961939999999999</v>
      </c>
      <c r="T20" s="194" t="str">
        <f t="shared" si="3"/>
        <v xml:space="preserve">ALLAINVILLE AUX BOIS </v>
      </c>
      <c r="U20" s="190" t="str">
        <f t="shared" si="4"/>
        <v xml:space="preserve">ALLAINVILLE AUX BOIS </v>
      </c>
      <c r="V20" s="76" t="s">
        <v>166</v>
      </c>
    </row>
    <row r="21" spans="1:22" s="71" customFormat="1" ht="12.75" customHeight="1">
      <c r="A21" s="72" t="s">
        <v>266</v>
      </c>
      <c r="B21" s="72" t="s">
        <v>267</v>
      </c>
      <c r="C21" s="72" t="s">
        <v>245</v>
      </c>
      <c r="D21" s="197" t="str">
        <f t="shared" si="1"/>
        <v/>
      </c>
      <c r="E21" s="197" t="str">
        <f t="shared" si="2"/>
        <v/>
      </c>
      <c r="F21" s="189" t="str">
        <f t="shared" si="0"/>
        <v xml:space="preserve">ECOLE PRIMAIRE </v>
      </c>
      <c r="G21" s="72" t="s">
        <v>263</v>
      </c>
      <c r="H21" s="72" t="s">
        <v>268</v>
      </c>
      <c r="I21" s="73" t="s">
        <v>269</v>
      </c>
      <c r="J21" s="74" t="s">
        <v>270</v>
      </c>
      <c r="K21" s="72" t="s">
        <v>271</v>
      </c>
      <c r="L21" s="72" t="s">
        <v>195</v>
      </c>
      <c r="M21" s="75"/>
      <c r="N21" s="75"/>
      <c r="O21" s="75">
        <v>3165</v>
      </c>
      <c r="P21" s="72">
        <v>613767.5</v>
      </c>
      <c r="Q21" s="72">
        <v>6864960.5</v>
      </c>
      <c r="R21" s="72">
        <v>48.878886000000001</v>
      </c>
      <c r="S21" s="72">
        <v>1.8242039999999999</v>
      </c>
      <c r="T21" s="194" t="str">
        <f t="shared" si="3"/>
        <v>ANDELU</v>
      </c>
      <c r="U21" s="190" t="str">
        <f t="shared" si="4"/>
        <v>ANDELU</v>
      </c>
      <c r="V21" s="76" t="s">
        <v>251</v>
      </c>
    </row>
    <row r="22" spans="1:22" s="71" customFormat="1" ht="12.75" customHeight="1">
      <c r="A22" s="72" t="s">
        <v>272</v>
      </c>
      <c r="B22" s="72" t="s">
        <v>273</v>
      </c>
      <c r="C22" s="72" t="s">
        <v>274</v>
      </c>
      <c r="D22" s="197" t="str">
        <f t="shared" si="1"/>
        <v>Antoine de Saint-Exupéry</v>
      </c>
      <c r="E22" s="197" t="str">
        <f t="shared" si="2"/>
        <v>ANTOINE DE SAINT-EXUPERY</v>
      </c>
      <c r="F22" s="189" t="str">
        <f t="shared" si="0"/>
        <v>ECOLE ELEMENTAIRE ANTOINE DE SAINT-EXUPERY</v>
      </c>
      <c r="G22" s="72" t="s">
        <v>275</v>
      </c>
      <c r="H22" s="72" t="s">
        <v>276</v>
      </c>
      <c r="I22" s="73" t="s">
        <v>277</v>
      </c>
      <c r="J22" s="74" t="s">
        <v>278</v>
      </c>
      <c r="K22" s="72" t="s">
        <v>279</v>
      </c>
      <c r="L22" s="72" t="s">
        <v>165</v>
      </c>
      <c r="M22" s="75"/>
      <c r="N22" s="75"/>
      <c r="O22" s="75">
        <v>7467</v>
      </c>
      <c r="P22" s="72">
        <v>630930.9</v>
      </c>
      <c r="Q22" s="72">
        <v>6875846.5</v>
      </c>
      <c r="R22" s="72">
        <v>48.978842</v>
      </c>
      <c r="S22" s="72">
        <v>2.0564309999999999</v>
      </c>
      <c r="T22" s="194" t="str">
        <f t="shared" si="3"/>
        <v>ANTOINE DE SAINT-EXUPERY</v>
      </c>
      <c r="U22" s="190" t="str">
        <f t="shared" si="4"/>
        <v>ANTOINE DE SAINT-EXUPERY</v>
      </c>
      <c r="V22" s="76" t="s">
        <v>280</v>
      </c>
    </row>
    <row r="23" spans="1:22" s="71" customFormat="1" ht="12.75" customHeight="1">
      <c r="A23" s="72" t="s">
        <v>281</v>
      </c>
      <c r="B23" s="72" t="s">
        <v>282</v>
      </c>
      <c r="C23" s="72" t="s">
        <v>283</v>
      </c>
      <c r="D23" s="197" t="str">
        <f t="shared" si="1"/>
        <v>Les Marottes</v>
      </c>
      <c r="E23" s="197" t="str">
        <f t="shared" si="2"/>
        <v>LES MAROTTES</v>
      </c>
      <c r="F23" s="189" t="str">
        <f t="shared" si="0"/>
        <v>ECOLE MATERNELLE LES MAROTTES</v>
      </c>
      <c r="G23" s="72" t="s">
        <v>284</v>
      </c>
      <c r="H23" s="72" t="s">
        <v>276</v>
      </c>
      <c r="I23" s="73" t="s">
        <v>277</v>
      </c>
      <c r="J23" s="74" t="s">
        <v>285</v>
      </c>
      <c r="K23" s="72" t="s">
        <v>279</v>
      </c>
      <c r="L23" s="72" t="s">
        <v>83</v>
      </c>
      <c r="M23" s="75"/>
      <c r="N23" s="75"/>
      <c r="O23" s="75">
        <v>9017</v>
      </c>
      <c r="P23" s="72">
        <v>630090.9</v>
      </c>
      <c r="Q23" s="72">
        <v>6875011.7000000002</v>
      </c>
      <c r="R23" s="72">
        <v>48.971245000000003</v>
      </c>
      <c r="S23" s="72">
        <v>2.0450949999999999</v>
      </c>
      <c r="T23" s="194" t="str">
        <f t="shared" si="3"/>
        <v>LES MAROTTES</v>
      </c>
      <c r="U23" s="190" t="str">
        <f t="shared" si="4"/>
        <v>LES MAROTTES</v>
      </c>
      <c r="V23" s="76" t="s">
        <v>280</v>
      </c>
    </row>
    <row r="24" spans="1:22" s="71" customFormat="1" ht="12.75" customHeight="1">
      <c r="A24" s="72" t="s">
        <v>286</v>
      </c>
      <c r="B24" s="72" t="s">
        <v>287</v>
      </c>
      <c r="C24" s="72" t="s">
        <v>288</v>
      </c>
      <c r="D24" s="197" t="str">
        <f t="shared" si="1"/>
        <v>Le Parc</v>
      </c>
      <c r="E24" s="197" t="str">
        <f t="shared" si="2"/>
        <v>LE PARC</v>
      </c>
      <c r="F24" s="189" t="str">
        <f t="shared" si="0"/>
        <v>ECOLE MATERNELLE LE PARC</v>
      </c>
      <c r="G24" s="72" t="s">
        <v>289</v>
      </c>
      <c r="H24" s="72" t="s">
        <v>276</v>
      </c>
      <c r="I24" s="73" t="s">
        <v>277</v>
      </c>
      <c r="J24" s="74" t="s">
        <v>290</v>
      </c>
      <c r="K24" s="72" t="s">
        <v>279</v>
      </c>
      <c r="L24" s="72" t="s">
        <v>83</v>
      </c>
      <c r="M24" s="75"/>
      <c r="N24" s="75"/>
      <c r="O24" s="75">
        <v>8666</v>
      </c>
      <c r="P24" s="72">
        <v>631339</v>
      </c>
      <c r="Q24" s="72">
        <v>6876746.2999999998</v>
      </c>
      <c r="R24" s="72">
        <v>48.986975999999999</v>
      </c>
      <c r="S24" s="72">
        <v>2.0618599999999998</v>
      </c>
      <c r="T24" s="194" t="str">
        <f t="shared" si="3"/>
        <v>LE PARC</v>
      </c>
      <c r="U24" s="190" t="str">
        <f t="shared" si="4"/>
        <v>LE PARC</v>
      </c>
      <c r="V24" s="76" t="s">
        <v>280</v>
      </c>
    </row>
    <row r="25" spans="1:22" s="71" customFormat="1" ht="12.75" customHeight="1">
      <c r="A25" s="72" t="s">
        <v>291</v>
      </c>
      <c r="B25" s="72" t="s">
        <v>292</v>
      </c>
      <c r="C25" s="72" t="s">
        <v>293</v>
      </c>
      <c r="D25" s="197" t="str">
        <f t="shared" si="1"/>
        <v>Denouval</v>
      </c>
      <c r="E25" s="197" t="str">
        <f t="shared" si="2"/>
        <v>DENOUVAL</v>
      </c>
      <c r="F25" s="189" t="str">
        <f t="shared" si="0"/>
        <v>ECOLE ELEMENTAIRE DENOUVAL</v>
      </c>
      <c r="G25" s="72" t="s">
        <v>294</v>
      </c>
      <c r="H25" s="72" t="s">
        <v>276</v>
      </c>
      <c r="I25" s="73" t="s">
        <v>277</v>
      </c>
      <c r="J25" s="74" t="s">
        <v>295</v>
      </c>
      <c r="K25" s="72" t="s">
        <v>279</v>
      </c>
      <c r="L25" s="72" t="s">
        <v>165</v>
      </c>
      <c r="M25" s="75"/>
      <c r="N25" s="75"/>
      <c r="O25" s="75">
        <v>4326</v>
      </c>
      <c r="P25" s="72">
        <v>629927.6</v>
      </c>
      <c r="Q25" s="72">
        <v>6874536.5</v>
      </c>
      <c r="R25" s="72">
        <v>48.966954000000001</v>
      </c>
      <c r="S25" s="72">
        <v>2.0429430000000002</v>
      </c>
      <c r="T25" s="194" t="str">
        <f t="shared" si="3"/>
        <v>DENOUVAL</v>
      </c>
      <c r="U25" s="190" t="str">
        <f t="shared" si="4"/>
        <v>DENOUVAL</v>
      </c>
      <c r="V25" s="76" t="s">
        <v>280</v>
      </c>
    </row>
    <row r="26" spans="1:22" s="71" customFormat="1" ht="12.75" customHeight="1">
      <c r="A26" s="72" t="s">
        <v>296</v>
      </c>
      <c r="B26" s="72" t="s">
        <v>297</v>
      </c>
      <c r="C26" s="72" t="s">
        <v>298</v>
      </c>
      <c r="D26" s="197" t="str">
        <f t="shared" si="1"/>
        <v>Les Charvaux</v>
      </c>
      <c r="E26" s="197" t="str">
        <f t="shared" si="2"/>
        <v>LES CHARVAUX</v>
      </c>
      <c r="F26" s="189" t="str">
        <f t="shared" si="0"/>
        <v>ECOLE MATERNELLE LES CHARVAUX</v>
      </c>
      <c r="G26" s="72" t="s">
        <v>299</v>
      </c>
      <c r="H26" s="72" t="s">
        <v>276</v>
      </c>
      <c r="I26" s="73" t="s">
        <v>277</v>
      </c>
      <c r="J26" s="74" t="s">
        <v>300</v>
      </c>
      <c r="K26" s="72" t="s">
        <v>279</v>
      </c>
      <c r="L26" s="72" t="s">
        <v>83</v>
      </c>
      <c r="M26" s="78"/>
      <c r="N26" s="75"/>
      <c r="O26" s="75">
        <v>2362</v>
      </c>
      <c r="P26" s="72">
        <v>630735.5</v>
      </c>
      <c r="Q26" s="72">
        <v>6877117</v>
      </c>
      <c r="R26" s="72">
        <v>48.990245000000002</v>
      </c>
      <c r="S26" s="72">
        <v>2.0535540000000001</v>
      </c>
      <c r="T26" s="194" t="str">
        <f t="shared" si="3"/>
        <v>LES CHARVAUX</v>
      </c>
      <c r="U26" s="190" t="str">
        <f t="shared" si="4"/>
        <v>LES CHARVAUX</v>
      </c>
      <c r="V26" s="76" t="s">
        <v>280</v>
      </c>
    </row>
    <row r="27" spans="1:22" s="71" customFormat="1" ht="12.75" customHeight="1">
      <c r="A27" s="72" t="s">
        <v>301</v>
      </c>
      <c r="B27" s="72" t="s">
        <v>302</v>
      </c>
      <c r="C27" s="72" t="s">
        <v>303</v>
      </c>
      <c r="D27" s="197" t="str">
        <f t="shared" si="1"/>
        <v>Denouval</v>
      </c>
      <c r="E27" s="197" t="str">
        <f t="shared" si="2"/>
        <v>DENOUVAL</v>
      </c>
      <c r="F27" s="189" t="str">
        <f t="shared" si="0"/>
        <v>ECOLE MATERNELLE DENOUVAL</v>
      </c>
      <c r="G27" s="72" t="s">
        <v>304</v>
      </c>
      <c r="H27" s="72" t="s">
        <v>276</v>
      </c>
      <c r="I27" s="73" t="s">
        <v>277</v>
      </c>
      <c r="J27" s="74" t="s">
        <v>305</v>
      </c>
      <c r="K27" s="72" t="s">
        <v>279</v>
      </c>
      <c r="L27" s="72" t="s">
        <v>83</v>
      </c>
      <c r="M27" s="83"/>
      <c r="N27" s="75"/>
      <c r="O27" s="75">
        <v>3710</v>
      </c>
      <c r="P27" s="72">
        <v>629939.1</v>
      </c>
      <c r="Q27" s="72">
        <v>6874493.0999999996</v>
      </c>
      <c r="R27" s="72">
        <v>48.966565000000003</v>
      </c>
      <c r="S27" s="72">
        <v>2.043107</v>
      </c>
      <c r="T27" s="194" t="str">
        <f t="shared" si="3"/>
        <v>DENOUVAL</v>
      </c>
      <c r="U27" s="190" t="str">
        <f t="shared" si="4"/>
        <v>DENOUVAL</v>
      </c>
      <c r="V27" s="76" t="s">
        <v>280</v>
      </c>
    </row>
    <row r="28" spans="1:22" s="71" customFormat="1" ht="12.75" customHeight="1">
      <c r="A28" s="72" t="s">
        <v>306</v>
      </c>
      <c r="B28" s="72" t="s">
        <v>307</v>
      </c>
      <c r="C28" s="72" t="s">
        <v>308</v>
      </c>
      <c r="D28" s="197" t="str">
        <f t="shared" si="1"/>
        <v>Les Charvaux</v>
      </c>
      <c r="E28" s="197" t="str">
        <f t="shared" si="2"/>
        <v>LES CHARVAUX</v>
      </c>
      <c r="F28" s="189" t="str">
        <f t="shared" si="0"/>
        <v>ECOLE ELEMENTAIRE LES CHARVAUX</v>
      </c>
      <c r="G28" s="72" t="s">
        <v>299</v>
      </c>
      <c r="H28" s="72" t="s">
        <v>276</v>
      </c>
      <c r="I28" s="73" t="s">
        <v>277</v>
      </c>
      <c r="J28" s="74" t="s">
        <v>309</v>
      </c>
      <c r="K28" s="72" t="s">
        <v>279</v>
      </c>
      <c r="L28" s="72" t="s">
        <v>165</v>
      </c>
      <c r="M28" s="75"/>
      <c r="N28" s="75"/>
      <c r="O28" s="75">
        <v>8674</v>
      </c>
      <c r="P28" s="72">
        <v>630713.9</v>
      </c>
      <c r="Q28" s="72">
        <v>6877087.4000000004</v>
      </c>
      <c r="R28" s="72">
        <v>48.989975999999999</v>
      </c>
      <c r="S28" s="72">
        <v>2.053264</v>
      </c>
      <c r="T28" s="194" t="str">
        <f t="shared" si="3"/>
        <v>LES CHARVAUX</v>
      </c>
      <c r="U28" s="190" t="str">
        <f t="shared" si="4"/>
        <v>LES CHARVAUX</v>
      </c>
      <c r="V28" s="76" t="s">
        <v>280</v>
      </c>
    </row>
    <row r="29" spans="1:22" s="71" customFormat="1" ht="12.75" customHeight="1">
      <c r="A29" s="72" t="s">
        <v>310</v>
      </c>
      <c r="B29" s="72" t="s">
        <v>311</v>
      </c>
      <c r="C29" s="72" t="s">
        <v>222</v>
      </c>
      <c r="D29" s="197" t="str">
        <f t="shared" si="1"/>
        <v>Saint-Exupéry</v>
      </c>
      <c r="E29" s="197" t="str">
        <f t="shared" si="2"/>
        <v>SAINT-EXUPERY</v>
      </c>
      <c r="F29" s="189" t="str">
        <f t="shared" si="0"/>
        <v>ECOLE MATERNELLE SAINT-EXUPERY</v>
      </c>
      <c r="G29" s="72" t="s">
        <v>312</v>
      </c>
      <c r="H29" s="72" t="s">
        <v>276</v>
      </c>
      <c r="I29" s="73" t="s">
        <v>277</v>
      </c>
      <c r="J29" s="74" t="s">
        <v>313</v>
      </c>
      <c r="K29" s="72" t="s">
        <v>279</v>
      </c>
      <c r="L29" s="72" t="s">
        <v>83</v>
      </c>
      <c r="M29" s="75"/>
      <c r="N29" s="75"/>
      <c r="O29" s="75">
        <v>3535</v>
      </c>
      <c r="P29" s="72">
        <v>630883.4</v>
      </c>
      <c r="Q29" s="72">
        <v>6875875.5999999996</v>
      </c>
      <c r="R29" s="72">
        <v>48.979098</v>
      </c>
      <c r="S29" s="72">
        <v>2.0557780000000001</v>
      </c>
      <c r="T29" s="194" t="str">
        <f t="shared" si="3"/>
        <v>SAINT-EXUPERY</v>
      </c>
      <c r="U29" s="190" t="str">
        <f t="shared" si="4"/>
        <v>SAINT-EXUPERY</v>
      </c>
      <c r="V29" s="76" t="s">
        <v>280</v>
      </c>
    </row>
    <row r="30" spans="1:22" s="71" customFormat="1" ht="12.75" customHeight="1">
      <c r="A30" s="72" t="s">
        <v>314</v>
      </c>
      <c r="B30" s="72" t="s">
        <v>315</v>
      </c>
      <c r="C30" s="72" t="s">
        <v>316</v>
      </c>
      <c r="D30" s="197" t="str">
        <f t="shared" si="1"/>
        <v>Fin d'Oise</v>
      </c>
      <c r="E30" s="197" t="str">
        <f t="shared" si="2"/>
        <v>FIN D'OISE</v>
      </c>
      <c r="F30" s="189" t="str">
        <f t="shared" si="0"/>
        <v>ECOLE MATERNELLE FIN D'OISE</v>
      </c>
      <c r="G30" s="72" t="s">
        <v>317</v>
      </c>
      <c r="H30" s="72" t="s">
        <v>276</v>
      </c>
      <c r="I30" s="73" t="s">
        <v>277</v>
      </c>
      <c r="J30" s="74" t="s">
        <v>318</v>
      </c>
      <c r="K30" s="72" t="s">
        <v>279</v>
      </c>
      <c r="L30" s="72" t="s">
        <v>83</v>
      </c>
      <c r="M30" s="75"/>
      <c r="N30" s="75"/>
      <c r="O30" s="75">
        <v>6641</v>
      </c>
      <c r="P30" s="72">
        <v>631376.1</v>
      </c>
      <c r="Q30" s="72">
        <v>6876890.2000000002</v>
      </c>
      <c r="R30" s="72">
        <v>48.988273999999997</v>
      </c>
      <c r="S30" s="72">
        <v>2.0623429999999998</v>
      </c>
      <c r="T30" s="194" t="str">
        <f t="shared" si="3"/>
        <v>FIN D'OISE</v>
      </c>
      <c r="U30" s="190" t="str">
        <f t="shared" si="4"/>
        <v>FIN D'OISE</v>
      </c>
      <c r="V30" s="76" t="s">
        <v>280</v>
      </c>
    </row>
    <row r="31" spans="1:22" s="71" customFormat="1" ht="12.75" customHeight="1">
      <c r="A31" s="72" t="s">
        <v>319</v>
      </c>
      <c r="B31" s="72" t="s">
        <v>320</v>
      </c>
      <c r="C31" s="72" t="s">
        <v>321</v>
      </c>
      <c r="D31" s="197" t="str">
        <f t="shared" si="1"/>
        <v>Le Parc</v>
      </c>
      <c r="E31" s="197" t="str">
        <f t="shared" si="2"/>
        <v>LE PARC</v>
      </c>
      <c r="F31" s="189" t="str">
        <f t="shared" si="0"/>
        <v>ECOLE ELEMENTAIRE LE PARC</v>
      </c>
      <c r="G31" s="72" t="s">
        <v>322</v>
      </c>
      <c r="H31" s="72" t="s">
        <v>276</v>
      </c>
      <c r="I31" s="73" t="s">
        <v>277</v>
      </c>
      <c r="J31" s="74" t="s">
        <v>323</v>
      </c>
      <c r="K31" s="72" t="s">
        <v>279</v>
      </c>
      <c r="L31" s="72" t="s">
        <v>165</v>
      </c>
      <c r="M31" s="75"/>
      <c r="N31" s="75"/>
      <c r="O31" s="75">
        <v>7481</v>
      </c>
      <c r="P31" s="72">
        <v>631362.6</v>
      </c>
      <c r="Q31" s="72">
        <v>6876806.7000000002</v>
      </c>
      <c r="R31" s="72">
        <v>48.987521999999998</v>
      </c>
      <c r="S31" s="72">
        <v>2.0621719999999999</v>
      </c>
      <c r="T31" s="194" t="str">
        <f t="shared" si="3"/>
        <v>LE PARC</v>
      </c>
      <c r="U31" s="190" t="str">
        <f t="shared" si="4"/>
        <v>LE PARC</v>
      </c>
      <c r="V31" s="76" t="s">
        <v>280</v>
      </c>
    </row>
    <row r="32" spans="1:22" s="71" customFormat="1" ht="12.75" customHeight="1">
      <c r="A32" s="72" t="s">
        <v>324</v>
      </c>
      <c r="B32" s="72" t="s">
        <v>325</v>
      </c>
      <c r="C32" s="72" t="s">
        <v>245</v>
      </c>
      <c r="D32" s="197" t="str">
        <f t="shared" si="1"/>
        <v/>
      </c>
      <c r="E32" s="197" t="str">
        <f t="shared" si="2"/>
        <v/>
      </c>
      <c r="F32" s="189" t="str">
        <f t="shared" si="0"/>
        <v xml:space="preserve">ECOLE PRIMAIRE </v>
      </c>
      <c r="G32" s="72" t="s">
        <v>326</v>
      </c>
      <c r="H32" s="72" t="s">
        <v>327</v>
      </c>
      <c r="I32" s="73" t="s">
        <v>328</v>
      </c>
      <c r="J32" s="74" t="s">
        <v>329</v>
      </c>
      <c r="K32" s="72" t="s">
        <v>330</v>
      </c>
      <c r="L32" s="72" t="s">
        <v>195</v>
      </c>
      <c r="M32" s="75"/>
      <c r="N32" s="75"/>
      <c r="O32" s="75">
        <v>6702</v>
      </c>
      <c r="P32" s="72">
        <v>606767.19999999995</v>
      </c>
      <c r="Q32" s="72">
        <v>6868438.7000000002</v>
      </c>
      <c r="R32" s="72">
        <v>48.909185000000001</v>
      </c>
      <c r="S32" s="72">
        <v>1.728005</v>
      </c>
      <c r="T32" s="194" t="str">
        <f t="shared" si="3"/>
        <v>ARNOUVILLE LES MANTES</v>
      </c>
      <c r="U32" s="190" t="str">
        <f t="shared" si="4"/>
        <v>ARNOUVILLE LES MANTES</v>
      </c>
      <c r="V32" s="76" t="s">
        <v>251</v>
      </c>
    </row>
    <row r="33" spans="1:22" s="71" customFormat="1" ht="12.75" customHeight="1">
      <c r="A33" s="72" t="s">
        <v>331</v>
      </c>
      <c r="B33" s="72" t="s">
        <v>332</v>
      </c>
      <c r="C33" s="72" t="s">
        <v>333</v>
      </c>
      <c r="D33" s="197" t="str">
        <f t="shared" si="1"/>
        <v>Louis Pergaud</v>
      </c>
      <c r="E33" s="197" t="str">
        <f t="shared" si="2"/>
        <v>LOUIS PERGAUD</v>
      </c>
      <c r="F33" s="189" t="str">
        <f t="shared" si="0"/>
        <v>ECOLE MATERNELLE LOUIS PERGAUD</v>
      </c>
      <c r="G33" s="72" t="s">
        <v>334</v>
      </c>
      <c r="H33" s="72" t="s">
        <v>335</v>
      </c>
      <c r="I33" s="73" t="s">
        <v>271</v>
      </c>
      <c r="J33" s="74" t="s">
        <v>336</v>
      </c>
      <c r="K33" s="72" t="s">
        <v>271</v>
      </c>
      <c r="L33" s="72" t="s">
        <v>83</v>
      </c>
      <c r="M33" s="75"/>
      <c r="N33" s="75"/>
      <c r="O33" s="75">
        <v>3725</v>
      </c>
      <c r="P33" s="72">
        <v>616087</v>
      </c>
      <c r="Q33" s="72">
        <v>6873349.0999999996</v>
      </c>
      <c r="R33" s="72">
        <v>48.954621000000003</v>
      </c>
      <c r="S33" s="72">
        <v>1.854166</v>
      </c>
      <c r="T33" s="194" t="str">
        <f t="shared" si="3"/>
        <v>LOUIS PERGAUD</v>
      </c>
      <c r="U33" s="190" t="str">
        <f t="shared" si="4"/>
        <v>LOUIS PERGAUD</v>
      </c>
      <c r="V33" s="76" t="s">
        <v>251</v>
      </c>
    </row>
    <row r="34" spans="1:22" s="71" customFormat="1" ht="12.75" customHeight="1">
      <c r="A34" s="72" t="s">
        <v>337</v>
      </c>
      <c r="B34" s="72" t="s">
        <v>338</v>
      </c>
      <c r="C34" s="72" t="s">
        <v>339</v>
      </c>
      <c r="D34" s="197" t="str">
        <f t="shared" si="1"/>
        <v>Louis Pergaud</v>
      </c>
      <c r="E34" s="197" t="str">
        <f t="shared" si="2"/>
        <v>LOUIS PERGAUD</v>
      </c>
      <c r="F34" s="189" t="str">
        <f t="shared" si="0"/>
        <v>ECOLE ELEMENTAIRE LOUIS PERGAUD</v>
      </c>
      <c r="G34" s="72" t="s">
        <v>340</v>
      </c>
      <c r="H34" s="72" t="s">
        <v>335</v>
      </c>
      <c r="I34" s="73" t="s">
        <v>271</v>
      </c>
      <c r="J34" s="74" t="s">
        <v>341</v>
      </c>
      <c r="K34" s="72" t="s">
        <v>271</v>
      </c>
      <c r="L34" s="72" t="s">
        <v>165</v>
      </c>
      <c r="M34" s="75"/>
      <c r="N34" s="75"/>
      <c r="O34" s="75">
        <v>3453</v>
      </c>
      <c r="P34" s="72">
        <v>616177</v>
      </c>
      <c r="Q34" s="72">
        <v>6873283.9000000004</v>
      </c>
      <c r="R34" s="72">
        <v>48.954045999999998</v>
      </c>
      <c r="S34" s="72">
        <v>1.8554079999999999</v>
      </c>
      <c r="T34" s="194" t="str">
        <f t="shared" si="3"/>
        <v>LOUIS PERGAUD</v>
      </c>
      <c r="U34" s="190" t="str">
        <f t="shared" si="4"/>
        <v>LOUIS PERGAUD</v>
      </c>
      <c r="V34" s="76" t="s">
        <v>251</v>
      </c>
    </row>
    <row r="35" spans="1:22" s="71" customFormat="1" ht="12.75" customHeight="1">
      <c r="A35" s="72" t="s">
        <v>342</v>
      </c>
      <c r="B35" s="72" t="s">
        <v>343</v>
      </c>
      <c r="C35" s="72" t="s">
        <v>344</v>
      </c>
      <c r="D35" s="197" t="str">
        <f t="shared" si="1"/>
        <v>Reine Astrid</v>
      </c>
      <c r="E35" s="197" t="str">
        <f t="shared" si="2"/>
        <v>REINE ASTRID</v>
      </c>
      <c r="F35" s="189" t="str">
        <f t="shared" si="0"/>
        <v>ECOLE ELEMENTAIRE REINE ASTRID</v>
      </c>
      <c r="G35" s="72" t="s">
        <v>345</v>
      </c>
      <c r="H35" s="72" t="s">
        <v>335</v>
      </c>
      <c r="I35" s="73" t="s">
        <v>271</v>
      </c>
      <c r="J35" s="74" t="s">
        <v>346</v>
      </c>
      <c r="K35" s="72" t="s">
        <v>271</v>
      </c>
      <c r="L35" s="72" t="s">
        <v>165</v>
      </c>
      <c r="M35" s="75"/>
      <c r="N35" s="75"/>
      <c r="O35" s="75">
        <v>1093</v>
      </c>
      <c r="P35" s="72">
        <v>615727.69999999995</v>
      </c>
      <c r="Q35" s="72">
        <v>6875705.7999999998</v>
      </c>
      <c r="R35" s="72">
        <v>48.975763000000001</v>
      </c>
      <c r="S35" s="72">
        <v>1.8487910000000001</v>
      </c>
      <c r="T35" s="194" t="str">
        <f t="shared" si="3"/>
        <v>REINE ASTRID</v>
      </c>
      <c r="U35" s="190" t="str">
        <f t="shared" si="4"/>
        <v>REINE ASTRID</v>
      </c>
      <c r="V35" s="76" t="s">
        <v>251</v>
      </c>
    </row>
    <row r="36" spans="1:22" s="71" customFormat="1" ht="12.75" customHeight="1">
      <c r="A36" s="72" t="s">
        <v>347</v>
      </c>
      <c r="B36" s="72" t="s">
        <v>348</v>
      </c>
      <c r="C36" s="72" t="s">
        <v>349</v>
      </c>
      <c r="D36" s="197" t="str">
        <f t="shared" si="1"/>
        <v>Reine Astrid</v>
      </c>
      <c r="E36" s="197" t="str">
        <f t="shared" si="2"/>
        <v>REINE ASTRID</v>
      </c>
      <c r="F36" s="189" t="str">
        <f t="shared" si="0"/>
        <v>ECOLE MATERNELLE REINE ASTRID</v>
      </c>
      <c r="G36" s="72" t="s">
        <v>350</v>
      </c>
      <c r="H36" s="72" t="s">
        <v>335</v>
      </c>
      <c r="I36" s="73" t="s">
        <v>271</v>
      </c>
      <c r="J36" s="74" t="s">
        <v>351</v>
      </c>
      <c r="K36" s="72" t="s">
        <v>271</v>
      </c>
      <c r="L36" s="72" t="s">
        <v>83</v>
      </c>
      <c r="M36" s="75"/>
      <c r="N36" s="75"/>
      <c r="O36" s="75">
        <v>5184</v>
      </c>
      <c r="P36" s="72">
        <v>615772.5</v>
      </c>
      <c r="Q36" s="72">
        <v>6875771.2999999998</v>
      </c>
      <c r="R36" s="72">
        <v>48.976357999999998</v>
      </c>
      <c r="S36" s="72">
        <v>1.8493900000000001</v>
      </c>
      <c r="T36" s="194" t="str">
        <f t="shared" si="3"/>
        <v>REINE ASTRID</v>
      </c>
      <c r="U36" s="190" t="str">
        <f t="shared" si="4"/>
        <v>REINE ASTRID</v>
      </c>
      <c r="V36" s="76" t="s">
        <v>251</v>
      </c>
    </row>
    <row r="37" spans="1:22" s="71" customFormat="1" ht="12.75" customHeight="1">
      <c r="A37" s="72" t="s">
        <v>352</v>
      </c>
      <c r="B37" s="72" t="s">
        <v>353</v>
      </c>
      <c r="C37" s="72" t="s">
        <v>354</v>
      </c>
      <c r="D37" s="197" t="str">
        <f t="shared" si="1"/>
        <v>Jean Moulin</v>
      </c>
      <c r="E37" s="197" t="str">
        <f t="shared" si="2"/>
        <v>JEAN MOULIN</v>
      </c>
      <c r="F37" s="189" t="str">
        <f t="shared" si="0"/>
        <v>ECOLE MATERNELLE JEAN MOULIN</v>
      </c>
      <c r="G37" s="72" t="s">
        <v>355</v>
      </c>
      <c r="H37" s="72" t="s">
        <v>335</v>
      </c>
      <c r="I37" s="73" t="s">
        <v>271</v>
      </c>
      <c r="J37" s="74" t="s">
        <v>356</v>
      </c>
      <c r="K37" s="72" t="s">
        <v>271</v>
      </c>
      <c r="L37" s="72" t="s">
        <v>83</v>
      </c>
      <c r="M37" s="75"/>
      <c r="N37" s="75"/>
      <c r="O37" s="75">
        <v>1500</v>
      </c>
      <c r="P37" s="72">
        <v>616666.80000000005</v>
      </c>
      <c r="Q37" s="72">
        <v>6873777.4000000004</v>
      </c>
      <c r="R37" s="72">
        <v>48.958547000000003</v>
      </c>
      <c r="S37" s="72">
        <v>1.861998</v>
      </c>
      <c r="T37" s="194" t="str">
        <f t="shared" si="3"/>
        <v>JEAN MOULIN</v>
      </c>
      <c r="U37" s="190" t="str">
        <f t="shared" si="4"/>
        <v>JEAN MOULIN</v>
      </c>
      <c r="V37" s="76" t="s">
        <v>251</v>
      </c>
    </row>
    <row r="38" spans="1:22" s="71" customFormat="1" ht="12.75" customHeight="1">
      <c r="A38" s="72" t="s">
        <v>357</v>
      </c>
      <c r="B38" s="72" t="s">
        <v>358</v>
      </c>
      <c r="C38" s="72" t="s">
        <v>359</v>
      </c>
      <c r="D38" s="197" t="str">
        <f t="shared" si="1"/>
        <v>Paul Fort</v>
      </c>
      <c r="E38" s="197" t="str">
        <f t="shared" si="2"/>
        <v>PAUL FORT</v>
      </c>
      <c r="F38" s="189" t="str">
        <f t="shared" si="0"/>
        <v>ECOLE ELEMENTAIRE PAUL FORT</v>
      </c>
      <c r="G38" s="72" t="s">
        <v>355</v>
      </c>
      <c r="H38" s="72" t="s">
        <v>335</v>
      </c>
      <c r="I38" s="73" t="s">
        <v>271</v>
      </c>
      <c r="J38" s="74" t="s">
        <v>360</v>
      </c>
      <c r="K38" s="72" t="s">
        <v>271</v>
      </c>
      <c r="L38" s="72" t="s">
        <v>165</v>
      </c>
      <c r="M38" s="75"/>
      <c r="N38" s="75"/>
      <c r="O38" s="75">
        <v>5285</v>
      </c>
      <c r="P38" s="72">
        <v>616643</v>
      </c>
      <c r="Q38" s="72">
        <v>6873737.4000000004</v>
      </c>
      <c r="R38" s="72">
        <v>48.958184000000003</v>
      </c>
      <c r="S38" s="72">
        <v>1.8616809999999999</v>
      </c>
      <c r="T38" s="194" t="str">
        <f t="shared" si="3"/>
        <v>PAUL FORT</v>
      </c>
      <c r="U38" s="190" t="str">
        <f t="shared" si="4"/>
        <v>PAUL FORT</v>
      </c>
      <c r="V38" s="76" t="s">
        <v>251</v>
      </c>
    </row>
    <row r="39" spans="1:22" s="71" customFormat="1" ht="12.75" customHeight="1">
      <c r="A39" s="72" t="s">
        <v>361</v>
      </c>
      <c r="B39" s="72" t="s">
        <v>362</v>
      </c>
      <c r="C39" s="72" t="s">
        <v>363</v>
      </c>
      <c r="D39" s="197" t="str">
        <f t="shared" si="1"/>
        <v>A. Bernard</v>
      </c>
      <c r="E39" s="197" t="str">
        <f t="shared" si="2"/>
        <v>A. BERNARD</v>
      </c>
      <c r="F39" s="189" t="str">
        <f t="shared" si="0"/>
        <v>ECOLE MATERNELLE A. BERNARD</v>
      </c>
      <c r="G39" s="72" t="s">
        <v>364</v>
      </c>
      <c r="H39" s="72" t="s">
        <v>335</v>
      </c>
      <c r="I39" s="73" t="s">
        <v>271</v>
      </c>
      <c r="J39" s="74" t="s">
        <v>365</v>
      </c>
      <c r="K39" s="72" t="s">
        <v>271</v>
      </c>
      <c r="L39" s="72" t="s">
        <v>83</v>
      </c>
      <c r="M39" s="75"/>
      <c r="N39" s="75"/>
      <c r="O39" s="75">
        <v>5868</v>
      </c>
      <c r="P39" s="72">
        <v>616128.9</v>
      </c>
      <c r="Q39" s="72">
        <v>6873788.5</v>
      </c>
      <c r="R39" s="72">
        <v>48.958576999999998</v>
      </c>
      <c r="S39" s="72">
        <v>1.854651</v>
      </c>
      <c r="T39" s="194" t="str">
        <f t="shared" si="3"/>
        <v>A. BERNARD</v>
      </c>
      <c r="U39" s="190" t="str">
        <f t="shared" si="4"/>
        <v>A. BERNARD</v>
      </c>
      <c r="V39" s="76" t="s">
        <v>251</v>
      </c>
    </row>
    <row r="40" spans="1:22" s="71" customFormat="1" ht="12.75" customHeight="1">
      <c r="A40" s="72" t="s">
        <v>366</v>
      </c>
      <c r="B40" s="72" t="s">
        <v>367</v>
      </c>
      <c r="C40" s="72" t="s">
        <v>368</v>
      </c>
      <c r="D40" s="197" t="str">
        <f t="shared" si="1"/>
        <v>Jean de la Fontaine</v>
      </c>
      <c r="E40" s="197" t="str">
        <f t="shared" si="2"/>
        <v>JEAN DE LA FONTAINE</v>
      </c>
      <c r="F40" s="189" t="str">
        <f t="shared" si="0"/>
        <v>ECOLE ELEMENTAIRE JEAN DE LA FONTAINE</v>
      </c>
      <c r="G40" s="72" t="s">
        <v>364</v>
      </c>
      <c r="H40" s="72" t="s">
        <v>335</v>
      </c>
      <c r="I40" s="73" t="s">
        <v>271</v>
      </c>
      <c r="J40" s="74" t="s">
        <v>369</v>
      </c>
      <c r="K40" s="72" t="s">
        <v>271</v>
      </c>
      <c r="L40" s="72" t="s">
        <v>165</v>
      </c>
      <c r="M40" s="75"/>
      <c r="N40" s="75"/>
      <c r="O40" s="75">
        <v>4083</v>
      </c>
      <c r="P40" s="72">
        <v>616095.9</v>
      </c>
      <c r="Q40" s="72">
        <v>6873801.4000000004</v>
      </c>
      <c r="R40" s="72">
        <v>48.958689</v>
      </c>
      <c r="S40" s="72">
        <v>1.854198</v>
      </c>
      <c r="T40" s="194" t="str">
        <f t="shared" si="3"/>
        <v>JEAN DE LA FONTAINE</v>
      </c>
      <c r="U40" s="190" t="str">
        <f t="shared" si="4"/>
        <v>JEAN DE LA FONTAINE</v>
      </c>
      <c r="V40" s="76" t="s">
        <v>251</v>
      </c>
    </row>
    <row r="41" spans="1:22" s="71" customFormat="1" ht="12.75" customHeight="1">
      <c r="A41" s="72" t="s">
        <v>370</v>
      </c>
      <c r="B41" s="72" t="s">
        <v>371</v>
      </c>
      <c r="C41" s="72" t="s">
        <v>372</v>
      </c>
      <c r="D41" s="197" t="str">
        <f t="shared" si="1"/>
        <v>La Toucharderie</v>
      </c>
      <c r="E41" s="197" t="str">
        <f t="shared" si="2"/>
        <v>LA TOUCHARDERIE</v>
      </c>
      <c r="F41" s="189" t="str">
        <f t="shared" si="0"/>
        <v>ECOLE ELEMENTAIRE LA TOUCHARDERIE</v>
      </c>
      <c r="G41" s="72" t="s">
        <v>373</v>
      </c>
      <c r="H41" s="72" t="s">
        <v>374</v>
      </c>
      <c r="I41" s="73" t="s">
        <v>375</v>
      </c>
      <c r="J41" s="74" t="s">
        <v>376</v>
      </c>
      <c r="K41" s="72" t="s">
        <v>250</v>
      </c>
      <c r="L41" s="72" t="s">
        <v>165</v>
      </c>
      <c r="M41" s="75"/>
      <c r="N41" s="75"/>
      <c r="O41" s="75">
        <v>3823</v>
      </c>
      <c r="P41" s="72">
        <v>618040.30000000005</v>
      </c>
      <c r="Q41" s="72">
        <v>6844851.2000000002</v>
      </c>
      <c r="R41" s="72">
        <v>48.698604000000003</v>
      </c>
      <c r="S41" s="72">
        <v>1.886323</v>
      </c>
      <c r="T41" s="194" t="str">
        <f t="shared" si="3"/>
        <v>LA TOUCHARDERIE</v>
      </c>
      <c r="U41" s="190" t="str">
        <f t="shared" si="4"/>
        <v>LA TOUCHARDERIE</v>
      </c>
      <c r="V41" s="76" t="s">
        <v>166</v>
      </c>
    </row>
    <row r="42" spans="1:22" s="71" customFormat="1" ht="12.75" customHeight="1">
      <c r="A42" s="72" t="s">
        <v>377</v>
      </c>
      <c r="B42" s="72" t="s">
        <v>378</v>
      </c>
      <c r="C42" s="72" t="s">
        <v>379</v>
      </c>
      <c r="D42" s="197" t="str">
        <f t="shared" si="1"/>
        <v>clos martin</v>
      </c>
      <c r="E42" s="197" t="str">
        <f t="shared" si="2"/>
        <v>CLOS MARTIN</v>
      </c>
      <c r="F42" s="189" t="str">
        <f t="shared" si="0"/>
        <v>ECOLE MATERNELLE CLOS MARTIN</v>
      </c>
      <c r="G42" s="72" t="s">
        <v>380</v>
      </c>
      <c r="H42" s="72" t="s">
        <v>374</v>
      </c>
      <c r="I42" s="73" t="s">
        <v>375</v>
      </c>
      <c r="J42" s="74" t="s">
        <v>381</v>
      </c>
      <c r="K42" s="72" t="s">
        <v>250</v>
      </c>
      <c r="L42" s="72" t="s">
        <v>83</v>
      </c>
      <c r="M42" s="75"/>
      <c r="N42" s="75"/>
      <c r="O42" s="75">
        <v>1216</v>
      </c>
      <c r="P42" s="72">
        <v>618029.9</v>
      </c>
      <c r="Q42" s="72">
        <v>6844522.7000000002</v>
      </c>
      <c r="R42" s="72">
        <v>48.695647999999998</v>
      </c>
      <c r="S42" s="72">
        <v>1.8862449999999999</v>
      </c>
      <c r="T42" s="194" t="str">
        <f t="shared" si="3"/>
        <v>CLOS MARTIN</v>
      </c>
      <c r="U42" s="190" t="str">
        <f t="shared" si="4"/>
        <v>CLOS MARTIN</v>
      </c>
      <c r="V42" s="76" t="s">
        <v>166</v>
      </c>
    </row>
    <row r="43" spans="1:22" s="71" customFormat="1" ht="12.75" customHeight="1">
      <c r="A43" s="72" t="s">
        <v>382</v>
      </c>
      <c r="B43" s="72" t="s">
        <v>383</v>
      </c>
      <c r="C43" s="72" t="s">
        <v>245</v>
      </c>
      <c r="D43" s="197" t="str">
        <f t="shared" si="1"/>
        <v/>
      </c>
      <c r="E43" s="197" t="str">
        <f t="shared" si="2"/>
        <v/>
      </c>
      <c r="F43" s="189" t="str">
        <f t="shared" si="0"/>
        <v xml:space="preserve">ECOLE PRIMAIRE </v>
      </c>
      <c r="G43" s="72" t="s">
        <v>384</v>
      </c>
      <c r="H43" s="72" t="s">
        <v>385</v>
      </c>
      <c r="I43" s="73" t="s">
        <v>386</v>
      </c>
      <c r="J43" s="74" t="s">
        <v>387</v>
      </c>
      <c r="K43" s="72" t="s">
        <v>330</v>
      </c>
      <c r="L43" s="72" t="s">
        <v>195</v>
      </c>
      <c r="M43" s="75"/>
      <c r="N43" s="75"/>
      <c r="O43" s="75">
        <v>8583</v>
      </c>
      <c r="P43" s="72">
        <v>605417.6</v>
      </c>
      <c r="Q43" s="72">
        <v>6873211.9000000004</v>
      </c>
      <c r="R43" s="72">
        <v>48.951906000000001</v>
      </c>
      <c r="S43" s="72">
        <v>1.7085300000000001</v>
      </c>
      <c r="T43" s="194" t="str">
        <f t="shared" si="3"/>
        <v>AUFFREVILLE BRASSEUIL</v>
      </c>
      <c r="U43" s="190" t="str">
        <f t="shared" si="4"/>
        <v>AUFFREVILLE BRASSEUIL</v>
      </c>
      <c r="V43" s="76" t="s">
        <v>251</v>
      </c>
    </row>
    <row r="44" spans="1:22" s="71" customFormat="1" ht="12.75" customHeight="1">
      <c r="A44" s="72" t="s">
        <v>388</v>
      </c>
      <c r="B44" s="72" t="s">
        <v>389</v>
      </c>
      <c r="C44" s="72" t="s">
        <v>245</v>
      </c>
      <c r="D44" s="197" t="str">
        <f t="shared" si="1"/>
        <v/>
      </c>
      <c r="E44" s="197" t="str">
        <f t="shared" si="2"/>
        <v/>
      </c>
      <c r="F44" s="189" t="str">
        <f t="shared" si="0"/>
        <v xml:space="preserve">ECOLE PRIMAIRE </v>
      </c>
      <c r="G44" s="72" t="s">
        <v>390</v>
      </c>
      <c r="H44" s="72" t="s">
        <v>391</v>
      </c>
      <c r="I44" s="73" t="s">
        <v>392</v>
      </c>
      <c r="J44" s="74" t="s">
        <v>393</v>
      </c>
      <c r="K44" s="72" t="s">
        <v>271</v>
      </c>
      <c r="L44" s="72" t="s">
        <v>195</v>
      </c>
      <c r="M44" s="75"/>
      <c r="N44" s="75"/>
      <c r="O44" s="75">
        <v>6934</v>
      </c>
      <c r="P44" s="72">
        <v>615244.1</v>
      </c>
      <c r="Q44" s="72">
        <v>6870575.7000000002</v>
      </c>
      <c r="R44" s="72">
        <v>48.929572999999998</v>
      </c>
      <c r="S44" s="72">
        <v>1.843213</v>
      </c>
      <c r="T44" s="194" t="str">
        <f t="shared" si="3"/>
        <v>AULNAY SUR MAULDRE</v>
      </c>
      <c r="U44" s="190" t="str">
        <f t="shared" si="4"/>
        <v>AULNAY SUR MAULDRE</v>
      </c>
      <c r="V44" s="76" t="s">
        <v>251</v>
      </c>
    </row>
    <row r="45" spans="1:22" s="71" customFormat="1" ht="12.75" customHeight="1">
      <c r="A45" s="72" t="s">
        <v>394</v>
      </c>
      <c r="B45" s="72" t="s">
        <v>395</v>
      </c>
      <c r="C45" s="72" t="s">
        <v>396</v>
      </c>
      <c r="D45" s="197" t="str">
        <f t="shared" si="1"/>
        <v>Sully</v>
      </c>
      <c r="E45" s="197" t="str">
        <f t="shared" si="2"/>
        <v>SULLY</v>
      </c>
      <c r="F45" s="189" t="str">
        <f t="shared" si="0"/>
        <v>ECOLE PRIMAIRE SULLY</v>
      </c>
      <c r="G45" s="72" t="s">
        <v>397</v>
      </c>
      <c r="H45" s="72" t="s">
        <v>268</v>
      </c>
      <c r="I45" s="73" t="s">
        <v>398</v>
      </c>
      <c r="J45" s="74" t="s">
        <v>399</v>
      </c>
      <c r="K45" s="72" t="s">
        <v>400</v>
      </c>
      <c r="L45" s="72" t="s">
        <v>195</v>
      </c>
      <c r="M45" s="75"/>
      <c r="N45" s="75"/>
      <c r="O45" s="75">
        <v>7281</v>
      </c>
      <c r="P45" s="72">
        <v>613226.4</v>
      </c>
      <c r="Q45" s="72">
        <v>6860650.5</v>
      </c>
      <c r="R45" s="72">
        <v>48.840057000000002</v>
      </c>
      <c r="S45" s="72">
        <v>1.817706</v>
      </c>
      <c r="T45" s="194" t="str">
        <f t="shared" si="3"/>
        <v>SULLY</v>
      </c>
      <c r="U45" s="190" t="str">
        <f t="shared" si="4"/>
        <v>SULLY</v>
      </c>
      <c r="V45" s="76" t="s">
        <v>401</v>
      </c>
    </row>
    <row r="46" spans="1:22" s="71" customFormat="1" ht="12.75" customHeight="1">
      <c r="A46" s="72" t="s">
        <v>402</v>
      </c>
      <c r="B46" s="72" t="s">
        <v>403</v>
      </c>
      <c r="C46" s="72" t="s">
        <v>245</v>
      </c>
      <c r="D46" s="197" t="str">
        <f t="shared" si="1"/>
        <v/>
      </c>
      <c r="E46" s="197" t="str">
        <f t="shared" si="2"/>
        <v/>
      </c>
      <c r="F46" s="189" t="str">
        <f t="shared" si="0"/>
        <v xml:space="preserve">ECOLE ELEMENTAIRE </v>
      </c>
      <c r="G46" s="72" t="s">
        <v>404</v>
      </c>
      <c r="H46" s="72" t="s">
        <v>268</v>
      </c>
      <c r="I46" s="73" t="s">
        <v>405</v>
      </c>
      <c r="J46" s="74" t="s">
        <v>406</v>
      </c>
      <c r="K46" s="72" t="s">
        <v>400</v>
      </c>
      <c r="L46" s="72" t="s">
        <v>165</v>
      </c>
      <c r="M46" s="75"/>
      <c r="N46" s="75"/>
      <c r="O46" s="75">
        <v>5305</v>
      </c>
      <c r="P46" s="72">
        <v>612220.69999999995</v>
      </c>
      <c r="Q46" s="72">
        <v>6861748.0999999996</v>
      </c>
      <c r="R46" s="72">
        <v>48.849789999999999</v>
      </c>
      <c r="S46" s="72">
        <v>1.803779</v>
      </c>
      <c r="T46" s="194" t="str">
        <f t="shared" si="3"/>
        <v xml:space="preserve">AUTOUILLET </v>
      </c>
      <c r="U46" s="190" t="str">
        <f t="shared" si="4"/>
        <v xml:space="preserve">AUTOUILLET </v>
      </c>
      <c r="V46" s="76" t="s">
        <v>401</v>
      </c>
    </row>
    <row r="47" spans="1:22" s="71" customFormat="1" ht="12.75" customHeight="1">
      <c r="A47" s="72" t="s">
        <v>407</v>
      </c>
      <c r="B47" s="72" t="s">
        <v>408</v>
      </c>
      <c r="C47" s="72" t="s">
        <v>409</v>
      </c>
      <c r="D47" s="197" t="str">
        <f t="shared" si="1"/>
        <v>La Pépinière</v>
      </c>
      <c r="E47" s="197" t="str">
        <f t="shared" si="2"/>
        <v>LA PEPINIERE</v>
      </c>
      <c r="F47" s="189" t="str">
        <f t="shared" si="0"/>
        <v>ECOLE ELEMENTAIRE LA PEPINIERE</v>
      </c>
      <c r="G47" s="72" t="s">
        <v>410</v>
      </c>
      <c r="H47" s="72" t="s">
        <v>411</v>
      </c>
      <c r="I47" s="73" t="s">
        <v>412</v>
      </c>
      <c r="J47" s="74" t="s">
        <v>413</v>
      </c>
      <c r="K47" s="72" t="s">
        <v>414</v>
      </c>
      <c r="L47" s="72" t="s">
        <v>165</v>
      </c>
      <c r="M47" s="75"/>
      <c r="N47" s="75"/>
      <c r="O47" s="75">
        <v>3930</v>
      </c>
      <c r="P47" s="72">
        <v>632236.5</v>
      </c>
      <c r="Q47" s="72">
        <v>6860130.7000000002</v>
      </c>
      <c r="R47" s="72">
        <v>48.837662000000002</v>
      </c>
      <c r="S47" s="72">
        <v>2.0767760000000002</v>
      </c>
      <c r="T47" s="194" t="str">
        <f t="shared" si="3"/>
        <v>LA PEPINIERE</v>
      </c>
      <c r="U47" s="190" t="str">
        <f t="shared" si="4"/>
        <v>LA PEPINIERE</v>
      </c>
      <c r="V47" s="76" t="s">
        <v>415</v>
      </c>
    </row>
    <row r="48" spans="1:22" s="71" customFormat="1" ht="12.75" customHeight="1">
      <c r="A48" s="72" t="s">
        <v>416</v>
      </c>
      <c r="B48" s="72" t="s">
        <v>417</v>
      </c>
      <c r="C48" s="72" t="s">
        <v>418</v>
      </c>
      <c r="D48" s="197" t="str">
        <f t="shared" si="1"/>
        <v>Louis Pasteur</v>
      </c>
      <c r="E48" s="197" t="str">
        <f t="shared" si="2"/>
        <v>LOUIS PASTEUR</v>
      </c>
      <c r="F48" s="189" t="str">
        <f t="shared" si="0"/>
        <v>ECOLE MATERNELLE LOUIS PASTEUR</v>
      </c>
      <c r="G48" s="72" t="s">
        <v>419</v>
      </c>
      <c r="H48" s="72" t="s">
        <v>411</v>
      </c>
      <c r="I48" s="73" t="s">
        <v>412</v>
      </c>
      <c r="J48" s="74" t="s">
        <v>420</v>
      </c>
      <c r="K48" s="72" t="s">
        <v>414</v>
      </c>
      <c r="L48" s="72" t="s">
        <v>83</v>
      </c>
      <c r="M48" s="75"/>
      <c r="N48" s="75"/>
      <c r="O48" s="75">
        <v>3526</v>
      </c>
      <c r="P48" s="72">
        <v>632353.69999999995</v>
      </c>
      <c r="Q48" s="72">
        <v>6860663.5</v>
      </c>
      <c r="R48" s="72">
        <v>48.842464999999997</v>
      </c>
      <c r="S48" s="72">
        <v>2.0782880000000001</v>
      </c>
      <c r="T48" s="194" t="str">
        <f t="shared" si="3"/>
        <v>LOUIS PASTEUR</v>
      </c>
      <c r="U48" s="190" t="str">
        <f t="shared" si="4"/>
        <v>LOUIS PASTEUR</v>
      </c>
      <c r="V48" s="76" t="s">
        <v>415</v>
      </c>
    </row>
    <row r="49" spans="1:22" s="71" customFormat="1" ht="12.75" customHeight="1">
      <c r="A49" s="72" t="s">
        <v>421</v>
      </c>
      <c r="B49" s="72" t="s">
        <v>422</v>
      </c>
      <c r="C49" s="72" t="s">
        <v>245</v>
      </c>
      <c r="D49" s="197" t="str">
        <f t="shared" si="1"/>
        <v/>
      </c>
      <c r="E49" s="197" t="str">
        <f t="shared" si="2"/>
        <v/>
      </c>
      <c r="F49" s="189" t="str">
        <f t="shared" si="0"/>
        <v xml:space="preserve">ECOLE PRIMAIRE </v>
      </c>
      <c r="G49" s="72" t="s">
        <v>423</v>
      </c>
      <c r="H49" s="72" t="s">
        <v>424</v>
      </c>
      <c r="I49" s="73" t="s">
        <v>425</v>
      </c>
      <c r="J49" s="74" t="s">
        <v>426</v>
      </c>
      <c r="K49" s="72" t="s">
        <v>400</v>
      </c>
      <c r="L49" s="72" t="s">
        <v>195</v>
      </c>
      <c r="M49" s="75"/>
      <c r="N49" s="75"/>
      <c r="O49" s="75">
        <v>8020</v>
      </c>
      <c r="P49" s="72">
        <v>602494.4</v>
      </c>
      <c r="Q49" s="72">
        <v>6856889.4000000004</v>
      </c>
      <c r="R49" s="72">
        <v>48.804701999999999</v>
      </c>
      <c r="S49" s="72">
        <v>1.6723699999999999</v>
      </c>
      <c r="T49" s="194" t="str">
        <f t="shared" si="3"/>
        <v>BAZAINVILLE</v>
      </c>
      <c r="U49" s="190" t="str">
        <f t="shared" si="4"/>
        <v>BAZAINVILLE</v>
      </c>
      <c r="V49" s="76" t="s">
        <v>251</v>
      </c>
    </row>
    <row r="50" spans="1:22" s="71" customFormat="1" ht="12.75" customHeight="1">
      <c r="A50" s="72" t="s">
        <v>427</v>
      </c>
      <c r="B50" s="72" t="s">
        <v>428</v>
      </c>
      <c r="C50" s="72" t="s">
        <v>245</v>
      </c>
      <c r="D50" s="197" t="str">
        <f t="shared" si="1"/>
        <v/>
      </c>
      <c r="E50" s="197" t="str">
        <f t="shared" si="2"/>
        <v/>
      </c>
      <c r="F50" s="189" t="str">
        <f t="shared" si="0"/>
        <v xml:space="preserve">ECOLE PRIMAIRE </v>
      </c>
      <c r="G50" s="72" t="s">
        <v>429</v>
      </c>
      <c r="H50" s="72" t="s">
        <v>430</v>
      </c>
      <c r="I50" s="73" t="s">
        <v>431</v>
      </c>
      <c r="J50" s="74" t="s">
        <v>432</v>
      </c>
      <c r="K50" s="72" t="s">
        <v>271</v>
      </c>
      <c r="L50" s="72" t="s">
        <v>195</v>
      </c>
      <c r="M50" s="75"/>
      <c r="N50" s="75"/>
      <c r="O50" s="75">
        <v>2899</v>
      </c>
      <c r="P50" s="72">
        <v>616868.5</v>
      </c>
      <c r="Q50" s="72">
        <v>6870352</v>
      </c>
      <c r="R50" s="72">
        <v>48.927773000000002</v>
      </c>
      <c r="S50" s="72">
        <v>1.865424</v>
      </c>
      <c r="T50" s="194" t="str">
        <f t="shared" si="3"/>
        <v>BAZEMONT</v>
      </c>
      <c r="U50" s="190" t="str">
        <f t="shared" si="4"/>
        <v>BAZEMONT</v>
      </c>
      <c r="V50" s="76" t="s">
        <v>251</v>
      </c>
    </row>
    <row r="51" spans="1:22" s="71" customFormat="1" ht="12.75" customHeight="1">
      <c r="A51" s="72" t="s">
        <v>433</v>
      </c>
      <c r="B51" s="72" t="s">
        <v>434</v>
      </c>
      <c r="C51" s="72" t="s">
        <v>245</v>
      </c>
      <c r="D51" s="197" t="str">
        <f t="shared" si="1"/>
        <v/>
      </c>
      <c r="E51" s="197" t="str">
        <f t="shared" si="2"/>
        <v/>
      </c>
      <c r="F51" s="189" t="str">
        <f t="shared" si="0"/>
        <v xml:space="preserve">ECOLE ELEMENTAIRE </v>
      </c>
      <c r="G51" s="72" t="s">
        <v>435</v>
      </c>
      <c r="H51" s="72" t="s">
        <v>436</v>
      </c>
      <c r="I51" s="73" t="s">
        <v>437</v>
      </c>
      <c r="J51" s="74" t="s">
        <v>438</v>
      </c>
      <c r="K51" s="72" t="s">
        <v>250</v>
      </c>
      <c r="L51" s="72" t="s">
        <v>165</v>
      </c>
      <c r="M51" s="75"/>
      <c r="N51" s="75"/>
      <c r="O51" s="75">
        <v>5782</v>
      </c>
      <c r="P51" s="72">
        <v>616084.69999999995</v>
      </c>
      <c r="Q51" s="72">
        <v>6853795.2999999998</v>
      </c>
      <c r="R51" s="72">
        <v>48.778789000000003</v>
      </c>
      <c r="S51" s="72">
        <v>1.857996</v>
      </c>
      <c r="T51" s="194" t="str">
        <f t="shared" si="3"/>
        <v xml:space="preserve">BAZOCHES SUR GUYONNE </v>
      </c>
      <c r="U51" s="190" t="str">
        <f t="shared" si="4"/>
        <v xml:space="preserve">BAZOCHES SUR GUYONNE </v>
      </c>
      <c r="V51" s="76" t="s">
        <v>166</v>
      </c>
    </row>
    <row r="52" spans="1:22" s="71" customFormat="1" ht="12.75" customHeight="1">
      <c r="A52" s="72" t="s">
        <v>439</v>
      </c>
      <c r="B52" s="72" t="s">
        <v>440</v>
      </c>
      <c r="C52" s="72" t="s">
        <v>441</v>
      </c>
      <c r="D52" s="197" t="str">
        <f t="shared" si="1"/>
        <v>du bois de houx</v>
      </c>
      <c r="E52" s="197" t="str">
        <f t="shared" si="2"/>
        <v>DU BOIS DE HOUX</v>
      </c>
      <c r="F52" s="189" t="str">
        <f t="shared" si="0"/>
        <v>ECOLE PRIMAIRE DU BOIS DE HOUX</v>
      </c>
      <c r="G52" s="72" t="s">
        <v>442</v>
      </c>
      <c r="H52" s="72" t="s">
        <v>443</v>
      </c>
      <c r="I52" s="73" t="s">
        <v>444</v>
      </c>
      <c r="J52" s="74" t="s">
        <v>445</v>
      </c>
      <c r="K52" s="72" t="s">
        <v>400</v>
      </c>
      <c r="L52" s="72" t="s">
        <v>195</v>
      </c>
      <c r="M52" s="75"/>
      <c r="N52" s="75"/>
      <c r="O52" s="75">
        <v>5867</v>
      </c>
      <c r="P52" s="72">
        <v>606163.69999999995</v>
      </c>
      <c r="Q52" s="72">
        <v>6859643.0999999996</v>
      </c>
      <c r="R52" s="72">
        <v>48.830007999999999</v>
      </c>
      <c r="S52" s="72">
        <v>1.7217150000000001</v>
      </c>
      <c r="T52" s="194" t="str">
        <f t="shared" si="3"/>
        <v>DU BOIS DE HOUX</v>
      </c>
      <c r="U52" s="190" t="str">
        <f t="shared" si="4"/>
        <v>LE BOIS DE HOUX</v>
      </c>
      <c r="V52" s="76" t="s">
        <v>166</v>
      </c>
    </row>
    <row r="53" spans="1:22" s="71" customFormat="1" ht="12.75" customHeight="1">
      <c r="A53" s="72" t="s">
        <v>446</v>
      </c>
      <c r="B53" s="72" t="s">
        <v>447</v>
      </c>
      <c r="C53" s="72" t="s">
        <v>262</v>
      </c>
      <c r="D53" s="197" t="str">
        <f t="shared" si="1"/>
        <v/>
      </c>
      <c r="E53" s="197" t="str">
        <f t="shared" si="2"/>
        <v/>
      </c>
      <c r="F53" s="189" t="str">
        <f t="shared" si="0"/>
        <v xml:space="preserve">ECOLE MATERNELLE </v>
      </c>
      <c r="G53" s="72" t="s">
        <v>448</v>
      </c>
      <c r="H53" s="72" t="s">
        <v>449</v>
      </c>
      <c r="I53" s="73" t="s">
        <v>450</v>
      </c>
      <c r="J53" s="74" t="s">
        <v>451</v>
      </c>
      <c r="K53" s="72" t="s">
        <v>452</v>
      </c>
      <c r="L53" s="72" t="s">
        <v>83</v>
      </c>
      <c r="M53" s="75"/>
      <c r="N53" s="75"/>
      <c r="O53" s="75">
        <v>2898</v>
      </c>
      <c r="P53" s="72">
        <v>595348.69999999995</v>
      </c>
      <c r="Q53" s="72">
        <v>6883254</v>
      </c>
      <c r="R53" s="72">
        <v>49.040630999999998</v>
      </c>
      <c r="S53" s="72">
        <v>1.568589</v>
      </c>
      <c r="T53" s="194" t="str">
        <f t="shared" si="3"/>
        <v xml:space="preserve">BENNECOURT </v>
      </c>
      <c r="U53" s="190" t="str">
        <f t="shared" si="4"/>
        <v xml:space="preserve">BENNECOURT </v>
      </c>
      <c r="V53" s="76" t="s">
        <v>251</v>
      </c>
    </row>
    <row r="54" spans="1:22" s="71" customFormat="1" ht="12.75" customHeight="1">
      <c r="A54" s="72" t="s">
        <v>453</v>
      </c>
      <c r="B54" s="72" t="s">
        <v>454</v>
      </c>
      <c r="C54" s="72" t="s">
        <v>245</v>
      </c>
      <c r="D54" s="197" t="str">
        <f t="shared" si="1"/>
        <v/>
      </c>
      <c r="E54" s="197" t="str">
        <f t="shared" si="2"/>
        <v/>
      </c>
      <c r="F54" s="189" t="str">
        <f t="shared" si="0"/>
        <v xml:space="preserve">ECOLE ELEMENTAIRE </v>
      </c>
      <c r="G54" s="72" t="s">
        <v>455</v>
      </c>
      <c r="H54" s="72" t="s">
        <v>449</v>
      </c>
      <c r="I54" s="73" t="s">
        <v>450</v>
      </c>
      <c r="J54" s="74" t="s">
        <v>456</v>
      </c>
      <c r="K54" s="72" t="s">
        <v>452</v>
      </c>
      <c r="L54" s="72" t="s">
        <v>165</v>
      </c>
      <c r="M54" s="75"/>
      <c r="N54" s="75"/>
      <c r="O54" s="75">
        <v>2266</v>
      </c>
      <c r="P54" s="72">
        <v>595475.80000000005</v>
      </c>
      <c r="Q54" s="72">
        <v>6883297.7000000002</v>
      </c>
      <c r="R54" s="72">
        <v>49.041044999999997</v>
      </c>
      <c r="S54" s="72">
        <v>1.570316</v>
      </c>
      <c r="T54" s="194" t="str">
        <f t="shared" si="3"/>
        <v xml:space="preserve">BENNECOURT </v>
      </c>
      <c r="U54" s="190" t="str">
        <f t="shared" si="4"/>
        <v xml:space="preserve">BENNECOURT </v>
      </c>
      <c r="V54" s="76" t="s">
        <v>251</v>
      </c>
    </row>
    <row r="55" spans="1:22" s="71" customFormat="1" ht="12.75" customHeight="1">
      <c r="A55" s="72" t="s">
        <v>457</v>
      </c>
      <c r="B55" s="72" t="s">
        <v>458</v>
      </c>
      <c r="C55" s="72" t="s">
        <v>459</v>
      </c>
      <c r="D55" s="197" t="str">
        <f t="shared" si="1"/>
        <v>Anatole France</v>
      </c>
      <c r="E55" s="197" t="str">
        <f t="shared" si="2"/>
        <v>ANATOLE FRANCE</v>
      </c>
      <c r="F55" s="189" t="str">
        <f t="shared" si="0"/>
        <v>ECOLE ELEMENTAIRE ANATOLE FRANCE</v>
      </c>
      <c r="G55" s="72" t="s">
        <v>460</v>
      </c>
      <c r="H55" s="72" t="s">
        <v>461</v>
      </c>
      <c r="I55" s="73" t="s">
        <v>400</v>
      </c>
      <c r="J55" s="74" t="s">
        <v>462</v>
      </c>
      <c r="K55" s="72" t="s">
        <v>400</v>
      </c>
      <c r="L55" s="72" t="s">
        <v>165</v>
      </c>
      <c r="M55" s="75"/>
      <c r="N55" s="75"/>
      <c r="O55" s="75">
        <v>6996</v>
      </c>
      <c r="P55" s="72">
        <v>617392.30000000005</v>
      </c>
      <c r="Q55" s="72">
        <v>6862275.2999999998</v>
      </c>
      <c r="R55" s="72">
        <v>48.855215000000001</v>
      </c>
      <c r="S55" s="72">
        <v>1.874144</v>
      </c>
      <c r="T55" s="194" t="str">
        <f t="shared" si="3"/>
        <v>ANATOLE FRANCE</v>
      </c>
      <c r="U55" s="190" t="str">
        <f t="shared" si="4"/>
        <v>ANATOLE FRANCE</v>
      </c>
      <c r="V55" s="76" t="s">
        <v>401</v>
      </c>
    </row>
    <row r="56" spans="1:22" s="71" customFormat="1" ht="12.75" customHeight="1">
      <c r="A56" s="72" t="s">
        <v>463</v>
      </c>
      <c r="B56" s="72" t="s">
        <v>464</v>
      </c>
      <c r="C56" s="72" t="s">
        <v>465</v>
      </c>
      <c r="D56" s="197" t="str">
        <f t="shared" si="1"/>
        <v>Marie Curie</v>
      </c>
      <c r="E56" s="197" t="str">
        <f t="shared" si="2"/>
        <v>MARIE CURIE</v>
      </c>
      <c r="F56" s="189" t="str">
        <f t="shared" si="0"/>
        <v>ECOLE MATERNELLE MARIE CURIE</v>
      </c>
      <c r="G56" s="72" t="s">
        <v>466</v>
      </c>
      <c r="H56" s="72" t="s">
        <v>461</v>
      </c>
      <c r="I56" s="73" t="s">
        <v>400</v>
      </c>
      <c r="J56" s="74" t="s">
        <v>467</v>
      </c>
      <c r="K56" s="72" t="s">
        <v>400</v>
      </c>
      <c r="L56" s="72" t="s">
        <v>83</v>
      </c>
      <c r="M56" s="75"/>
      <c r="N56" s="75"/>
      <c r="O56" s="75">
        <v>7172</v>
      </c>
      <c r="P56" s="72">
        <v>617795</v>
      </c>
      <c r="Q56" s="72">
        <v>6861855.5999999996</v>
      </c>
      <c r="R56" s="72">
        <v>48.851492</v>
      </c>
      <c r="S56" s="72">
        <v>1.879712</v>
      </c>
      <c r="T56" s="194" t="str">
        <f t="shared" si="3"/>
        <v>MARIE CURIE</v>
      </c>
      <c r="U56" s="190" t="str">
        <f t="shared" si="4"/>
        <v>MARIE CURIE</v>
      </c>
      <c r="V56" s="76" t="s">
        <v>401</v>
      </c>
    </row>
    <row r="57" spans="1:22" s="71" customFormat="1" ht="12.75" customHeight="1">
      <c r="A57" s="72" t="s">
        <v>468</v>
      </c>
      <c r="B57" s="72" t="s">
        <v>469</v>
      </c>
      <c r="C57" s="72" t="s">
        <v>470</v>
      </c>
      <c r="D57" s="197" t="str">
        <f t="shared" si="1"/>
        <v>Victor Duruy</v>
      </c>
      <c r="E57" s="197" t="str">
        <f t="shared" si="2"/>
        <v>VICTOR DURUY</v>
      </c>
      <c r="F57" s="189" t="str">
        <f t="shared" si="0"/>
        <v>ECOLE ELEMENTAIRE VICTOR DURUY</v>
      </c>
      <c r="G57" s="72" t="s">
        <v>466</v>
      </c>
      <c r="H57" s="72" t="s">
        <v>461</v>
      </c>
      <c r="I57" s="73" t="s">
        <v>400</v>
      </c>
      <c r="J57" s="74" t="s">
        <v>471</v>
      </c>
      <c r="K57" s="72" t="s">
        <v>400</v>
      </c>
      <c r="L57" s="72" t="s">
        <v>165</v>
      </c>
      <c r="M57" s="75"/>
      <c r="N57" s="75"/>
      <c r="O57" s="75">
        <v>2325</v>
      </c>
      <c r="P57" s="72">
        <v>617795</v>
      </c>
      <c r="Q57" s="72">
        <v>6861855.5999999996</v>
      </c>
      <c r="R57" s="72">
        <v>48.851492</v>
      </c>
      <c r="S57" s="72">
        <v>1.879712</v>
      </c>
      <c r="T57" s="194" t="str">
        <f t="shared" si="3"/>
        <v>VICTOR DURUY</v>
      </c>
      <c r="U57" s="190" t="str">
        <f t="shared" si="4"/>
        <v>VICTOR DURUY</v>
      </c>
      <c r="V57" s="76" t="s">
        <v>401</v>
      </c>
    </row>
    <row r="58" spans="1:22" s="71" customFormat="1" ht="12.75" customHeight="1">
      <c r="A58" s="72" t="s">
        <v>472</v>
      </c>
      <c r="B58" s="72" t="s">
        <v>473</v>
      </c>
      <c r="C58" s="72" t="s">
        <v>474</v>
      </c>
      <c r="D58" s="197" t="str">
        <f t="shared" si="1"/>
        <v>Jacques Prévert</v>
      </c>
      <c r="E58" s="197" t="str">
        <f t="shared" si="2"/>
        <v>JACQUES PREVERT</v>
      </c>
      <c r="F58" s="189" t="str">
        <f t="shared" si="0"/>
        <v>ECOLE MATERNELLE JACQUES PREVERT</v>
      </c>
      <c r="G58" s="72" t="s">
        <v>263</v>
      </c>
      <c r="H58" s="72" t="s">
        <v>461</v>
      </c>
      <c r="I58" s="73" t="s">
        <v>400</v>
      </c>
      <c r="J58" s="74" t="s">
        <v>475</v>
      </c>
      <c r="K58" s="72" t="s">
        <v>400</v>
      </c>
      <c r="L58" s="72" t="s">
        <v>83</v>
      </c>
      <c r="M58" s="75"/>
      <c r="N58" s="75"/>
      <c r="O58" s="75">
        <v>8482</v>
      </c>
      <c r="P58" s="72">
        <v>617369</v>
      </c>
      <c r="Q58" s="72">
        <v>6862253.5999999996</v>
      </c>
      <c r="R58" s="72">
        <v>48.855016999999997</v>
      </c>
      <c r="S58" s="72">
        <v>1.8738300000000001</v>
      </c>
      <c r="T58" s="194" t="str">
        <f t="shared" si="3"/>
        <v>JACQUES PREVERT</v>
      </c>
      <c r="U58" s="190" t="str">
        <f t="shared" si="4"/>
        <v>JACQUES PREVERT</v>
      </c>
      <c r="V58" s="76" t="s">
        <v>401</v>
      </c>
    </row>
    <row r="59" spans="1:22" s="71" customFormat="1" ht="12.75" customHeight="1">
      <c r="A59" s="72" t="s">
        <v>476</v>
      </c>
      <c r="B59" s="72" t="s">
        <v>477</v>
      </c>
      <c r="C59" s="72" t="s">
        <v>478</v>
      </c>
      <c r="D59" s="197" t="str">
        <f t="shared" si="1"/>
        <v>Marcel Pagnol</v>
      </c>
      <c r="E59" s="197" t="str">
        <f t="shared" si="2"/>
        <v>MARCEL PAGNOL</v>
      </c>
      <c r="F59" s="189" t="str">
        <f t="shared" si="0"/>
        <v>ECOLE ELEMENTAIRE MARCEL PAGNOL</v>
      </c>
      <c r="G59" s="72" t="s">
        <v>479</v>
      </c>
      <c r="H59" s="72" t="s">
        <v>461</v>
      </c>
      <c r="I59" s="73" t="s">
        <v>400</v>
      </c>
      <c r="J59" s="74" t="s">
        <v>480</v>
      </c>
      <c r="K59" s="72" t="s">
        <v>400</v>
      </c>
      <c r="L59" s="72" t="s">
        <v>165</v>
      </c>
      <c r="M59" s="75"/>
      <c r="N59" s="75"/>
      <c r="O59" s="75">
        <v>2419</v>
      </c>
      <c r="P59" s="72">
        <v>619516</v>
      </c>
      <c r="Q59" s="72">
        <v>6862439.0999999996</v>
      </c>
      <c r="R59" s="72">
        <v>48.856957000000001</v>
      </c>
      <c r="S59" s="72">
        <v>1.9030530000000001</v>
      </c>
      <c r="T59" s="194" t="str">
        <f t="shared" si="3"/>
        <v>MARCEL PAGNOL</v>
      </c>
      <c r="U59" s="190" t="str">
        <f t="shared" si="4"/>
        <v>MARCEL PAGNOL</v>
      </c>
      <c r="V59" s="76" t="s">
        <v>401</v>
      </c>
    </row>
    <row r="60" spans="1:22" s="71" customFormat="1" ht="12.75" customHeight="1">
      <c r="A60" s="72" t="s">
        <v>481</v>
      </c>
      <c r="B60" s="72" t="s">
        <v>482</v>
      </c>
      <c r="C60" s="72" t="s">
        <v>483</v>
      </c>
      <c r="D60" s="197" t="str">
        <f t="shared" si="1"/>
        <v>La Fontaine-Perrault</v>
      </c>
      <c r="E60" s="197" t="str">
        <f t="shared" si="2"/>
        <v>LA FONTAINE-PERRAULT</v>
      </c>
      <c r="F60" s="189" t="str">
        <f t="shared" si="0"/>
        <v>ECOLE MATERNELLE LA FONTAINE-PERRAULT</v>
      </c>
      <c r="G60" s="72" t="s">
        <v>484</v>
      </c>
      <c r="H60" s="72" t="s">
        <v>461</v>
      </c>
      <c r="I60" s="73" t="s">
        <v>400</v>
      </c>
      <c r="J60" s="74" t="s">
        <v>485</v>
      </c>
      <c r="K60" s="72" t="s">
        <v>400</v>
      </c>
      <c r="L60" s="72" t="s">
        <v>83</v>
      </c>
      <c r="M60" s="75"/>
      <c r="N60" s="75"/>
      <c r="O60" s="75">
        <v>7425</v>
      </c>
      <c r="P60" s="72">
        <v>619506.5</v>
      </c>
      <c r="Q60" s="72">
        <v>6862389.7999999998</v>
      </c>
      <c r="R60" s="72">
        <v>48.856512000000002</v>
      </c>
      <c r="S60" s="72">
        <v>1.9029320000000001</v>
      </c>
      <c r="T60" s="194" t="str">
        <f t="shared" si="3"/>
        <v>LA FONTAINE-PERRAULT</v>
      </c>
      <c r="U60" s="190" t="str">
        <f t="shared" si="4"/>
        <v>LA FONTAINE-PERRAULT</v>
      </c>
      <c r="V60" s="76" t="s">
        <v>401</v>
      </c>
    </row>
    <row r="61" spans="1:22" s="71" customFormat="1" ht="12.75" customHeight="1">
      <c r="A61" s="72" t="s">
        <v>486</v>
      </c>
      <c r="B61" s="72" t="s">
        <v>487</v>
      </c>
      <c r="C61" s="72" t="s">
        <v>245</v>
      </c>
      <c r="D61" s="197" t="str">
        <f t="shared" si="1"/>
        <v/>
      </c>
      <c r="E61" s="197" t="str">
        <f t="shared" si="2"/>
        <v/>
      </c>
      <c r="F61" s="189" t="str">
        <f t="shared" si="0"/>
        <v xml:space="preserve">ECOLE PRIMAIRE </v>
      </c>
      <c r="G61" s="72" t="s">
        <v>488</v>
      </c>
      <c r="H61" s="72" t="s">
        <v>449</v>
      </c>
      <c r="I61" s="73" t="s">
        <v>489</v>
      </c>
      <c r="J61" s="74" t="s">
        <v>490</v>
      </c>
      <c r="K61" s="72" t="s">
        <v>452</v>
      </c>
      <c r="L61" s="72" t="s">
        <v>195</v>
      </c>
      <c r="M61" s="75"/>
      <c r="N61" s="75"/>
      <c r="O61" s="75">
        <v>3107</v>
      </c>
      <c r="P61" s="72">
        <v>588773.69999999995</v>
      </c>
      <c r="Q61" s="72">
        <v>6884273.2999999998</v>
      </c>
      <c r="R61" s="72">
        <v>49.048689000000003</v>
      </c>
      <c r="S61" s="72">
        <v>1.4784090000000001</v>
      </c>
      <c r="T61" s="194" t="str">
        <f t="shared" si="3"/>
        <v xml:space="preserve">BLARU </v>
      </c>
      <c r="U61" s="190" t="str">
        <f t="shared" si="4"/>
        <v xml:space="preserve">BLARU </v>
      </c>
      <c r="V61" s="76" t="s">
        <v>251</v>
      </c>
    </row>
    <row r="62" spans="1:22" s="71" customFormat="1" ht="12.75" customHeight="1">
      <c r="A62" s="72" t="s">
        <v>491</v>
      </c>
      <c r="B62" s="72" t="s">
        <v>492</v>
      </c>
      <c r="C62" s="72" t="s">
        <v>245</v>
      </c>
      <c r="D62" s="197" t="str">
        <f t="shared" si="1"/>
        <v/>
      </c>
      <c r="E62" s="197" t="str">
        <f t="shared" si="2"/>
        <v/>
      </c>
      <c r="F62" s="189" t="str">
        <f t="shared" si="0"/>
        <v xml:space="preserve">ECOLE PRIMAIRE </v>
      </c>
      <c r="G62" s="72" t="s">
        <v>493</v>
      </c>
      <c r="H62" s="72" t="s">
        <v>385</v>
      </c>
      <c r="I62" s="73" t="s">
        <v>494</v>
      </c>
      <c r="J62" s="74" t="s">
        <v>495</v>
      </c>
      <c r="K62" s="72" t="s">
        <v>330</v>
      </c>
      <c r="L62" s="72" t="s">
        <v>195</v>
      </c>
      <c r="M62" s="75"/>
      <c r="N62" s="75"/>
      <c r="O62" s="75">
        <v>2919</v>
      </c>
      <c r="P62" s="72">
        <v>608995.30000000005</v>
      </c>
      <c r="Q62" s="72">
        <v>6870456.2000000002</v>
      </c>
      <c r="R62" s="72">
        <v>48.927644999999998</v>
      </c>
      <c r="S62" s="72">
        <v>1.7579659999999999</v>
      </c>
      <c r="T62" s="194" t="str">
        <f t="shared" si="3"/>
        <v xml:space="preserve">BOINVILLE EN MANTOIS </v>
      </c>
      <c r="U62" s="190" t="str">
        <f t="shared" si="4"/>
        <v xml:space="preserve">BOINVILLE EN MANTOIS </v>
      </c>
      <c r="V62" s="76" t="s">
        <v>251</v>
      </c>
    </row>
    <row r="63" spans="1:22" s="71" customFormat="1" ht="12.75" customHeight="1">
      <c r="A63" s="72" t="s">
        <v>496</v>
      </c>
      <c r="B63" s="72" t="s">
        <v>497</v>
      </c>
      <c r="C63" s="72" t="s">
        <v>245</v>
      </c>
      <c r="D63" s="197" t="str">
        <f t="shared" si="1"/>
        <v/>
      </c>
      <c r="E63" s="197" t="str">
        <f t="shared" si="2"/>
        <v/>
      </c>
      <c r="F63" s="189" t="str">
        <f t="shared" si="0"/>
        <v xml:space="preserve">ECOLE ELEMENTAIRE </v>
      </c>
      <c r="G63" s="72" t="s">
        <v>498</v>
      </c>
      <c r="H63" s="72" t="s">
        <v>161</v>
      </c>
      <c r="I63" s="73" t="s">
        <v>499</v>
      </c>
      <c r="J63" s="74" t="s">
        <v>500</v>
      </c>
      <c r="K63" s="72" t="s">
        <v>164</v>
      </c>
      <c r="L63" s="72" t="s">
        <v>165</v>
      </c>
      <c r="M63" s="75"/>
      <c r="N63" s="75"/>
      <c r="O63" s="75">
        <v>3068</v>
      </c>
      <c r="P63" s="72">
        <v>616670.4</v>
      </c>
      <c r="Q63" s="72">
        <v>6822086</v>
      </c>
      <c r="R63" s="72">
        <v>48.493671999999997</v>
      </c>
      <c r="S63" s="72">
        <v>1.8721289999999999</v>
      </c>
      <c r="T63" s="194" t="str">
        <f t="shared" si="3"/>
        <v>BOINVILLE LE GAILLARD</v>
      </c>
      <c r="U63" s="190" t="str">
        <f t="shared" si="4"/>
        <v>BOINVILLE LE GAILLARD</v>
      </c>
      <c r="V63" s="76" t="s">
        <v>166</v>
      </c>
    </row>
    <row r="64" spans="1:22" s="71" customFormat="1" ht="12.75" customHeight="1">
      <c r="A64" s="72" t="s">
        <v>501</v>
      </c>
      <c r="B64" s="72" t="s">
        <v>502</v>
      </c>
      <c r="C64" s="72" t="s">
        <v>245</v>
      </c>
      <c r="D64" s="197" t="str">
        <f t="shared" si="1"/>
        <v/>
      </c>
      <c r="E64" s="197" t="str">
        <f t="shared" si="2"/>
        <v/>
      </c>
      <c r="F64" s="189" t="str">
        <f t="shared" si="0"/>
        <v xml:space="preserve">ECOLE ELEMENTAIRE </v>
      </c>
      <c r="G64" s="72" t="s">
        <v>503</v>
      </c>
      <c r="H64" s="72" t="s">
        <v>504</v>
      </c>
      <c r="I64" s="73" t="s">
        <v>505</v>
      </c>
      <c r="J64" s="74" t="s">
        <v>506</v>
      </c>
      <c r="K64" s="72" t="s">
        <v>330</v>
      </c>
      <c r="L64" s="72" t="s">
        <v>165</v>
      </c>
      <c r="M64" s="75"/>
      <c r="N64" s="75"/>
      <c r="O64" s="75">
        <v>2727</v>
      </c>
      <c r="P64" s="72">
        <v>601850.9</v>
      </c>
      <c r="Q64" s="72">
        <v>6869484.4000000004</v>
      </c>
      <c r="R64" s="72">
        <v>48.917856999999998</v>
      </c>
      <c r="S64" s="72">
        <v>1.6607019999999999</v>
      </c>
      <c r="T64" s="194" t="str">
        <f t="shared" si="3"/>
        <v>BOINVILLIERS</v>
      </c>
      <c r="U64" s="190" t="str">
        <f t="shared" si="4"/>
        <v>BOINVILLIERS</v>
      </c>
      <c r="V64" s="76" t="s">
        <v>251</v>
      </c>
    </row>
    <row r="65" spans="1:22" s="71" customFormat="1" ht="12.75" customHeight="1">
      <c r="A65" s="72" t="s">
        <v>507</v>
      </c>
      <c r="B65" s="72" t="s">
        <v>508</v>
      </c>
      <c r="C65" s="72" t="s">
        <v>509</v>
      </c>
      <c r="D65" s="197" t="str">
        <f t="shared" si="1"/>
        <v>Gérard Reillon</v>
      </c>
      <c r="E65" s="197" t="str">
        <f t="shared" si="2"/>
        <v>GERARD REILLON</v>
      </c>
      <c r="F65" s="189" t="str">
        <f t="shared" si="0"/>
        <v>ECOLE MATERNELLE GERARD REILLON</v>
      </c>
      <c r="G65" s="72" t="s">
        <v>510</v>
      </c>
      <c r="H65" s="72" t="s">
        <v>511</v>
      </c>
      <c r="I65" s="73" t="s">
        <v>512</v>
      </c>
      <c r="J65" s="74" t="s">
        <v>513</v>
      </c>
      <c r="K65" s="72" t="s">
        <v>514</v>
      </c>
      <c r="L65" s="72" t="s">
        <v>83</v>
      </c>
      <c r="M65" s="75"/>
      <c r="N65" s="75"/>
      <c r="O65" s="75">
        <v>9362</v>
      </c>
      <c r="P65" s="72">
        <v>627954.4</v>
      </c>
      <c r="Q65" s="72">
        <v>6856059.0999999996</v>
      </c>
      <c r="R65" s="72">
        <v>48.800581999999999</v>
      </c>
      <c r="S65" s="72">
        <v>2.0191300000000001</v>
      </c>
      <c r="T65" s="194" t="str">
        <f t="shared" si="3"/>
        <v>GERARD REILLON</v>
      </c>
      <c r="U65" s="190" t="str">
        <f t="shared" si="4"/>
        <v>GERARD REILLON</v>
      </c>
      <c r="V65" s="76" t="s">
        <v>515</v>
      </c>
    </row>
    <row r="66" spans="1:22" s="71" customFormat="1" ht="12.75" customHeight="1">
      <c r="A66" s="72" t="s">
        <v>516</v>
      </c>
      <c r="B66" s="72" t="s">
        <v>517</v>
      </c>
      <c r="C66" s="72" t="s">
        <v>518</v>
      </c>
      <c r="D66" s="197" t="str">
        <f t="shared" si="1"/>
        <v>Simone Veil</v>
      </c>
      <c r="E66" s="197" t="str">
        <f t="shared" si="2"/>
        <v>SIMONE VEIL</v>
      </c>
      <c r="F66" s="189" t="str">
        <f t="shared" ref="F66:F129" si="5">(IF(L66="M","ECOLE MATERNELLE",IF(L66="E","ECOLE ELEMENTAIRE",IF(L66="P","ECOLE PRIMAIRE","Inconnu"))))&amp;" "&amp;E66</f>
        <v>ECOLE MATERNELLE SIMONE VEIL</v>
      </c>
      <c r="G66" s="72" t="s">
        <v>519</v>
      </c>
      <c r="H66" s="72" t="s">
        <v>511</v>
      </c>
      <c r="I66" s="73" t="s">
        <v>512</v>
      </c>
      <c r="J66" s="74" t="s">
        <v>520</v>
      </c>
      <c r="K66" s="72" t="s">
        <v>514</v>
      </c>
      <c r="L66" s="72" t="s">
        <v>83</v>
      </c>
      <c r="M66" s="75"/>
      <c r="N66" s="75"/>
      <c r="O66" s="75">
        <v>6205</v>
      </c>
      <c r="P66" s="72">
        <v>628248.1</v>
      </c>
      <c r="Q66" s="72">
        <v>6855960.4000000004</v>
      </c>
      <c r="R66" s="72">
        <v>48.799726999999997</v>
      </c>
      <c r="S66" s="72">
        <v>2.023145</v>
      </c>
      <c r="T66" s="194" t="str">
        <f t="shared" si="3"/>
        <v>SIMONE VEIL</v>
      </c>
      <c r="U66" s="190" t="str">
        <f t="shared" si="4"/>
        <v>SIMONE VEIL</v>
      </c>
      <c r="V66" s="76" t="s">
        <v>515</v>
      </c>
    </row>
    <row r="67" spans="1:22" s="71" customFormat="1" ht="12.75" customHeight="1">
      <c r="A67" s="72" t="s">
        <v>521</v>
      </c>
      <c r="B67" s="72" t="s">
        <v>522</v>
      </c>
      <c r="C67" s="72" t="s">
        <v>523</v>
      </c>
      <c r="D67" s="197" t="str">
        <f t="shared" ref="D67:D130" si="6">TRIM(SUBSTITUTE(SUBSTITUTE(C67,"Ecole maternelle",""),"Ecole élémentaire",""))</f>
        <v>Frédéric Mistral</v>
      </c>
      <c r="E67" s="197" t="str">
        <f t="shared" ref="E67:E130" si="7">UPPER(SUBSTITUTE(SUBSTITUTE(SUBSTITUTE(SUBSTITUTE(SUBSTITUTE(SUBSTITUTE(SUBSTITUTE(D67, "é", "e"), "è", "e"), "ê", "e"), "à", "a"), "â", "a"), "ù", "u"), "ô", "o"))</f>
        <v>FREDERIC MISTRAL</v>
      </c>
      <c r="F67" s="189" t="str">
        <f t="shared" si="5"/>
        <v>ECOLE ELEMENTAIRE FREDERIC MISTRAL</v>
      </c>
      <c r="G67" s="72" t="s">
        <v>524</v>
      </c>
      <c r="H67" s="72" t="s">
        <v>511</v>
      </c>
      <c r="I67" s="73" t="s">
        <v>512</v>
      </c>
      <c r="J67" s="74" t="s">
        <v>525</v>
      </c>
      <c r="K67" s="72" t="s">
        <v>514</v>
      </c>
      <c r="L67" s="72" t="s">
        <v>165</v>
      </c>
      <c r="M67" s="75"/>
      <c r="N67" s="75"/>
      <c r="O67" s="75">
        <v>3452</v>
      </c>
      <c r="P67" s="72">
        <v>628021.30000000005</v>
      </c>
      <c r="Q67" s="72">
        <v>6856375.7000000002</v>
      </c>
      <c r="R67" s="72">
        <v>48.803437000000002</v>
      </c>
      <c r="S67" s="72">
        <v>2.0199880000000001</v>
      </c>
      <c r="T67" s="194" t="str">
        <f t="shared" ref="T67:T130" si="8">IF(D67="",I67,E67)</f>
        <v>FREDERIC MISTRAL</v>
      </c>
      <c r="U67" s="190" t="str">
        <f t="shared" ref="U67:U130" si="9">IF(LEFT(T67,6)="DE LA ",REPLACE(T67,1,6,"LA "), IF(LEFT(T67,4)="DES ",REPLACE(T67,1,4,"LES "), IF(LEFT(T67,3)="DE ",REPLACE(T67,1,3,"LE "), IF(LEFT(T67,3)="DU ",REPLACE(T67,1,3,"LE "),T67))))</f>
        <v>FREDERIC MISTRAL</v>
      </c>
      <c r="V67" s="76" t="s">
        <v>515</v>
      </c>
    </row>
    <row r="68" spans="1:22" s="71" customFormat="1" ht="12.75" customHeight="1">
      <c r="A68" s="72" t="s">
        <v>526</v>
      </c>
      <c r="B68" s="72" t="s">
        <v>527</v>
      </c>
      <c r="C68" s="72" t="s">
        <v>528</v>
      </c>
      <c r="D68" s="197" t="str">
        <f t="shared" si="6"/>
        <v>Madame Vigée Lebrun</v>
      </c>
      <c r="E68" s="197" t="str">
        <f t="shared" si="7"/>
        <v>MADAME VIGEE LEBRUN</v>
      </c>
      <c r="F68" s="189" t="str">
        <f t="shared" si="5"/>
        <v>ECOLE ELEMENTAIRE MADAME VIGEE LEBRUN</v>
      </c>
      <c r="G68" s="72" t="s">
        <v>529</v>
      </c>
      <c r="H68" s="72" t="s">
        <v>511</v>
      </c>
      <c r="I68" s="73" t="s">
        <v>512</v>
      </c>
      <c r="J68" s="74" t="s">
        <v>530</v>
      </c>
      <c r="K68" s="72" t="s">
        <v>514</v>
      </c>
      <c r="L68" s="72" t="s">
        <v>165</v>
      </c>
      <c r="M68" s="75"/>
      <c r="N68" s="75"/>
      <c r="O68" s="75">
        <v>2540</v>
      </c>
      <c r="P68" s="72">
        <v>627900.5</v>
      </c>
      <c r="Q68" s="72">
        <v>6856302.5</v>
      </c>
      <c r="R68" s="72">
        <v>48.802765000000001</v>
      </c>
      <c r="S68" s="72">
        <v>2.0183550000000001</v>
      </c>
      <c r="T68" s="194" t="str">
        <f t="shared" si="8"/>
        <v>MADAME VIGEE LEBRUN</v>
      </c>
      <c r="U68" s="190" t="str">
        <f t="shared" si="9"/>
        <v>MADAME VIGEE LEBRUN</v>
      </c>
      <c r="V68" s="76" t="s">
        <v>515</v>
      </c>
    </row>
    <row r="69" spans="1:22" s="71" customFormat="1" ht="12.75" customHeight="1">
      <c r="A69" s="72" t="s">
        <v>531</v>
      </c>
      <c r="B69" s="72" t="s">
        <v>532</v>
      </c>
      <c r="C69" s="72" t="s">
        <v>533</v>
      </c>
      <c r="D69" s="197" t="str">
        <f t="shared" si="6"/>
        <v>Alexandre Turpault</v>
      </c>
      <c r="E69" s="197" t="str">
        <f t="shared" si="7"/>
        <v>ALEXANDRE TURPAULT</v>
      </c>
      <c r="F69" s="189" t="str">
        <f t="shared" si="5"/>
        <v>ECOLE ELEMENTAIRE ALEXANDRE TURPAULT</v>
      </c>
      <c r="G69" s="72" t="s">
        <v>534</v>
      </c>
      <c r="H69" s="72" t="s">
        <v>511</v>
      </c>
      <c r="I69" s="73" t="s">
        <v>512</v>
      </c>
      <c r="J69" s="74" t="s">
        <v>535</v>
      </c>
      <c r="K69" s="72" t="s">
        <v>514</v>
      </c>
      <c r="L69" s="72" t="s">
        <v>165</v>
      </c>
      <c r="M69" s="75"/>
      <c r="N69" s="75"/>
      <c r="O69" s="75">
        <v>7007</v>
      </c>
      <c r="P69" s="72">
        <v>628919.6</v>
      </c>
      <c r="Q69" s="72">
        <v>6856189</v>
      </c>
      <c r="R69" s="72">
        <v>48.801856999999998</v>
      </c>
      <c r="S69" s="72">
        <v>2.0322480000000001</v>
      </c>
      <c r="T69" s="194" t="str">
        <f t="shared" si="8"/>
        <v>ALEXANDRE TURPAULT</v>
      </c>
      <c r="U69" s="190" t="str">
        <f t="shared" si="9"/>
        <v>ALEXANDRE TURPAULT</v>
      </c>
      <c r="V69" s="76" t="s">
        <v>515</v>
      </c>
    </row>
    <row r="70" spans="1:22" s="71" customFormat="1" ht="12.75" customHeight="1">
      <c r="A70" s="72" t="s">
        <v>536</v>
      </c>
      <c r="B70" s="72" t="s">
        <v>537</v>
      </c>
      <c r="C70" s="72" t="s">
        <v>538</v>
      </c>
      <c r="D70" s="197" t="str">
        <f t="shared" si="6"/>
        <v>La Roseraie</v>
      </c>
      <c r="E70" s="197" t="str">
        <f t="shared" si="7"/>
        <v>LA ROSERAIE</v>
      </c>
      <c r="F70" s="189" t="str">
        <f t="shared" si="5"/>
        <v>ECOLE MATERNELLE LA ROSERAIE</v>
      </c>
      <c r="G70" s="72" t="s">
        <v>539</v>
      </c>
      <c r="H70" s="72" t="s">
        <v>511</v>
      </c>
      <c r="I70" s="73" t="s">
        <v>512</v>
      </c>
      <c r="J70" s="74" t="s">
        <v>540</v>
      </c>
      <c r="K70" s="72" t="s">
        <v>514</v>
      </c>
      <c r="L70" s="72" t="s">
        <v>83</v>
      </c>
      <c r="M70" s="75"/>
      <c r="N70" s="75"/>
      <c r="O70" s="75">
        <v>5903</v>
      </c>
      <c r="P70" s="72">
        <v>628880</v>
      </c>
      <c r="Q70" s="72">
        <v>6856217.7000000002</v>
      </c>
      <c r="R70" s="72">
        <v>48.802110999999996</v>
      </c>
      <c r="S70" s="72">
        <v>2.031704</v>
      </c>
      <c r="T70" s="194" t="str">
        <f t="shared" si="8"/>
        <v>LA ROSERAIE</v>
      </c>
      <c r="U70" s="190" t="str">
        <f t="shared" si="9"/>
        <v>LA ROSERAIE</v>
      </c>
      <c r="V70" s="76" t="s">
        <v>515</v>
      </c>
    </row>
    <row r="71" spans="1:22" s="71" customFormat="1" ht="12.75" customHeight="1">
      <c r="A71" s="72" t="s">
        <v>541</v>
      </c>
      <c r="B71" s="72" t="s">
        <v>542</v>
      </c>
      <c r="C71" s="72" t="s">
        <v>543</v>
      </c>
      <c r="D71" s="197" t="str">
        <f t="shared" si="6"/>
        <v>Marc Chagall</v>
      </c>
      <c r="E71" s="197" t="str">
        <f t="shared" si="7"/>
        <v>MARC CHAGALL</v>
      </c>
      <c r="F71" s="189" t="str">
        <f t="shared" si="5"/>
        <v>ECOLE MATERNELLE MARC CHAGALL</v>
      </c>
      <c r="G71" s="72" t="s">
        <v>544</v>
      </c>
      <c r="H71" s="72" t="s">
        <v>511</v>
      </c>
      <c r="I71" s="73" t="s">
        <v>512</v>
      </c>
      <c r="J71" s="74" t="s">
        <v>545</v>
      </c>
      <c r="K71" s="72" t="s">
        <v>514</v>
      </c>
      <c r="L71" s="72" t="s">
        <v>83</v>
      </c>
      <c r="M71" s="75"/>
      <c r="N71" s="75"/>
      <c r="O71" s="75">
        <v>2691</v>
      </c>
      <c r="P71" s="72">
        <v>627988.30000000005</v>
      </c>
      <c r="Q71" s="72">
        <v>6856334.2999999998</v>
      </c>
      <c r="R71" s="72">
        <v>48.803061</v>
      </c>
      <c r="S71" s="72">
        <v>2.0195449999999999</v>
      </c>
      <c r="T71" s="194" t="str">
        <f t="shared" si="8"/>
        <v>MARC CHAGALL</v>
      </c>
      <c r="U71" s="190" t="str">
        <f t="shared" si="9"/>
        <v>MARC CHAGALL</v>
      </c>
      <c r="V71" s="76" t="s">
        <v>515</v>
      </c>
    </row>
    <row r="72" spans="1:22" s="71" customFormat="1" ht="12.75" customHeight="1">
      <c r="A72" s="72" t="s">
        <v>546</v>
      </c>
      <c r="B72" s="72" t="s">
        <v>547</v>
      </c>
      <c r="C72" s="72" t="s">
        <v>548</v>
      </c>
      <c r="D72" s="197" t="str">
        <f t="shared" si="6"/>
        <v>Barrault</v>
      </c>
      <c r="E72" s="197" t="str">
        <f t="shared" si="7"/>
        <v>BARRAULT</v>
      </c>
      <c r="F72" s="189" t="str">
        <f t="shared" si="5"/>
        <v>ECOLE ELEMENTAIRE BARRAULT</v>
      </c>
      <c r="G72" s="72" t="s">
        <v>549</v>
      </c>
      <c r="H72" s="72" t="s">
        <v>511</v>
      </c>
      <c r="I72" s="73" t="s">
        <v>512</v>
      </c>
      <c r="J72" s="74" t="s">
        <v>550</v>
      </c>
      <c r="K72" s="72" t="s">
        <v>514</v>
      </c>
      <c r="L72" s="72" t="s">
        <v>165</v>
      </c>
      <c r="M72" s="75"/>
      <c r="N72" s="75"/>
      <c r="O72" s="75">
        <v>9492</v>
      </c>
      <c r="P72" s="72">
        <v>627513.1</v>
      </c>
      <c r="Q72" s="72">
        <v>6856414.5</v>
      </c>
      <c r="R72" s="72">
        <v>48.803728999999997</v>
      </c>
      <c r="S72" s="72">
        <v>2.0130620000000001</v>
      </c>
      <c r="T72" s="194" t="str">
        <f t="shared" si="8"/>
        <v>BARRAULT</v>
      </c>
      <c r="U72" s="190" t="str">
        <f t="shared" si="9"/>
        <v>BARRAULT</v>
      </c>
      <c r="V72" s="76" t="s">
        <v>515</v>
      </c>
    </row>
    <row r="73" spans="1:22" s="71" customFormat="1" ht="12.75" customHeight="1">
      <c r="A73" s="72" t="s">
        <v>551</v>
      </c>
      <c r="B73" s="72" t="s">
        <v>552</v>
      </c>
      <c r="C73" s="72" t="s">
        <v>553</v>
      </c>
      <c r="D73" s="197" t="str">
        <f t="shared" si="6"/>
        <v>Madeleine Renaud</v>
      </c>
      <c r="E73" s="197" t="str">
        <f t="shared" si="7"/>
        <v>MADELEINE RENAUD</v>
      </c>
      <c r="F73" s="189" t="str">
        <f t="shared" si="5"/>
        <v>ECOLE MATERNELLE MADELEINE RENAUD</v>
      </c>
      <c r="G73" s="72" t="s">
        <v>549</v>
      </c>
      <c r="H73" s="72" t="s">
        <v>511</v>
      </c>
      <c r="I73" s="73" t="s">
        <v>512</v>
      </c>
      <c r="J73" s="74" t="s">
        <v>554</v>
      </c>
      <c r="K73" s="72" t="s">
        <v>514</v>
      </c>
      <c r="L73" s="72" t="s">
        <v>83</v>
      </c>
      <c r="M73" s="75"/>
      <c r="N73" s="75"/>
      <c r="O73" s="75">
        <v>2127</v>
      </c>
      <c r="P73" s="72">
        <v>627475.69999999995</v>
      </c>
      <c r="Q73" s="72">
        <v>6856428.2999999998</v>
      </c>
      <c r="R73" s="72">
        <v>48.803849</v>
      </c>
      <c r="S73" s="72">
        <v>2.0125510000000002</v>
      </c>
      <c r="T73" s="194" t="str">
        <f t="shared" si="8"/>
        <v>MADELEINE RENAUD</v>
      </c>
      <c r="U73" s="190" t="str">
        <f t="shared" si="9"/>
        <v>MADELEINE RENAUD</v>
      </c>
      <c r="V73" s="76" t="s">
        <v>515</v>
      </c>
    </row>
    <row r="74" spans="1:22" s="71" customFormat="1" ht="12.75" customHeight="1">
      <c r="A74" s="72" t="s">
        <v>555</v>
      </c>
      <c r="B74" s="72" t="s">
        <v>556</v>
      </c>
      <c r="C74" s="72" t="s">
        <v>245</v>
      </c>
      <c r="D74" s="197" t="str">
        <f t="shared" si="6"/>
        <v/>
      </c>
      <c r="E74" s="197" t="str">
        <f t="shared" si="7"/>
        <v/>
      </c>
      <c r="F74" s="189" t="str">
        <f t="shared" si="5"/>
        <v xml:space="preserve">ECOLE ELEMENTAIRE </v>
      </c>
      <c r="G74" s="72" t="s">
        <v>557</v>
      </c>
      <c r="H74" s="72" t="s">
        <v>443</v>
      </c>
      <c r="I74" s="73" t="s">
        <v>558</v>
      </c>
      <c r="J74" s="74" t="s">
        <v>559</v>
      </c>
      <c r="K74" s="72" t="s">
        <v>400</v>
      </c>
      <c r="L74" s="72" t="s">
        <v>165</v>
      </c>
      <c r="M74" s="75"/>
      <c r="N74" s="75"/>
      <c r="O74" s="75">
        <v>3710</v>
      </c>
      <c r="P74" s="72">
        <v>596031.19999999995</v>
      </c>
      <c r="Q74" s="72">
        <v>6863238.7999999998</v>
      </c>
      <c r="R74" s="72">
        <v>48.860785999999997</v>
      </c>
      <c r="S74" s="72">
        <v>1.582835</v>
      </c>
      <c r="T74" s="194" t="str">
        <f t="shared" si="8"/>
        <v>BOISSETS</v>
      </c>
      <c r="U74" s="190" t="str">
        <f t="shared" si="9"/>
        <v>BOISSETS</v>
      </c>
      <c r="V74" s="76" t="s">
        <v>251</v>
      </c>
    </row>
    <row r="75" spans="1:22" s="71" customFormat="1" ht="12.75" customHeight="1">
      <c r="A75" s="72" t="s">
        <v>560</v>
      </c>
      <c r="B75" s="72" t="s">
        <v>561</v>
      </c>
      <c r="C75" s="72" t="s">
        <v>245</v>
      </c>
      <c r="D75" s="197" t="str">
        <f t="shared" si="6"/>
        <v/>
      </c>
      <c r="E75" s="197" t="str">
        <f t="shared" si="7"/>
        <v/>
      </c>
      <c r="F75" s="189" t="str">
        <f t="shared" si="5"/>
        <v xml:space="preserve">ECOLE PRIMAIRE </v>
      </c>
      <c r="G75" s="72" t="s">
        <v>562</v>
      </c>
      <c r="H75" s="72" t="s">
        <v>504</v>
      </c>
      <c r="I75" s="73" t="s">
        <v>563</v>
      </c>
      <c r="J75" s="74" t="s">
        <v>564</v>
      </c>
      <c r="K75" s="72" t="s">
        <v>452</v>
      </c>
      <c r="L75" s="72" t="s">
        <v>195</v>
      </c>
      <c r="M75" s="75"/>
      <c r="N75" s="75"/>
      <c r="O75" s="75">
        <v>8035</v>
      </c>
      <c r="P75" s="72">
        <v>596000.80000000005</v>
      </c>
      <c r="Q75" s="72">
        <v>6874805.2999999998</v>
      </c>
      <c r="R75" s="72">
        <v>48.964779</v>
      </c>
      <c r="S75" s="72">
        <v>1.5795840000000001</v>
      </c>
      <c r="T75" s="194" t="str">
        <f t="shared" si="8"/>
        <v>BOISSY MAUVOISIN</v>
      </c>
      <c r="U75" s="190" t="str">
        <f t="shared" si="9"/>
        <v>BOISSY MAUVOISIN</v>
      </c>
      <c r="V75" s="76" t="s">
        <v>251</v>
      </c>
    </row>
    <row r="76" spans="1:22" s="71" customFormat="1" ht="12.75" customHeight="1">
      <c r="A76" s="72" t="s">
        <v>565</v>
      </c>
      <c r="B76" s="72" t="s">
        <v>566</v>
      </c>
      <c r="C76" s="72" t="s">
        <v>245</v>
      </c>
      <c r="D76" s="197" t="str">
        <f t="shared" si="6"/>
        <v/>
      </c>
      <c r="E76" s="197" t="str">
        <f t="shared" si="7"/>
        <v/>
      </c>
      <c r="F76" s="189" t="str">
        <f t="shared" si="5"/>
        <v xml:space="preserve">ECOLE PRIMAIRE </v>
      </c>
      <c r="G76" s="72" t="s">
        <v>567</v>
      </c>
      <c r="H76" s="72" t="s">
        <v>436</v>
      </c>
      <c r="I76" s="73" t="s">
        <v>568</v>
      </c>
      <c r="J76" s="74" t="s">
        <v>569</v>
      </c>
      <c r="K76" s="72" t="s">
        <v>400</v>
      </c>
      <c r="L76" s="72" t="s">
        <v>195</v>
      </c>
      <c r="M76" s="75"/>
      <c r="N76" s="75"/>
      <c r="O76" s="75">
        <v>4019</v>
      </c>
      <c r="P76" s="72">
        <v>611665.9</v>
      </c>
      <c r="Q76" s="72">
        <v>6858391.5</v>
      </c>
      <c r="R76" s="72">
        <v>48.819530999999998</v>
      </c>
      <c r="S76" s="72">
        <v>1.7969170000000001</v>
      </c>
      <c r="T76" s="194" t="str">
        <f t="shared" si="8"/>
        <v>BOISSY SANS AVOIR</v>
      </c>
      <c r="U76" s="190" t="str">
        <f t="shared" si="9"/>
        <v>BOISSY SANS AVOIR</v>
      </c>
      <c r="V76" s="76" t="s">
        <v>401</v>
      </c>
    </row>
    <row r="77" spans="1:22" s="71" customFormat="1" ht="12.75" customHeight="1">
      <c r="A77" s="72" t="s">
        <v>570</v>
      </c>
      <c r="B77" s="72" t="s">
        <v>571</v>
      </c>
      <c r="C77" s="72" t="s">
        <v>572</v>
      </c>
      <c r="D77" s="197" t="str">
        <f t="shared" si="6"/>
        <v>L'Orangerie</v>
      </c>
      <c r="E77" s="197" t="str">
        <f t="shared" si="7"/>
        <v>L'ORANGERIE</v>
      </c>
      <c r="F77" s="189" t="str">
        <f t="shared" si="5"/>
        <v>ECOLE ELEMENTAIRE L'ORANGERIE</v>
      </c>
      <c r="G77" s="72" t="s">
        <v>573</v>
      </c>
      <c r="H77" s="72" t="s">
        <v>574</v>
      </c>
      <c r="I77" s="73" t="s">
        <v>575</v>
      </c>
      <c r="J77" s="74" t="s">
        <v>576</v>
      </c>
      <c r="K77" s="72" t="s">
        <v>164</v>
      </c>
      <c r="L77" s="72" t="s">
        <v>165</v>
      </c>
      <c r="M77" s="75"/>
      <c r="N77" s="75"/>
      <c r="O77" s="75">
        <v>7190</v>
      </c>
      <c r="P77" s="72">
        <v>628216.80000000005</v>
      </c>
      <c r="Q77" s="72">
        <v>6835852.2000000002</v>
      </c>
      <c r="R77" s="72">
        <v>48.618876999999998</v>
      </c>
      <c r="S77" s="72">
        <v>2.0260950000000002</v>
      </c>
      <c r="T77" s="194" t="str">
        <f t="shared" si="8"/>
        <v>L'ORANGERIE</v>
      </c>
      <c r="U77" s="190" t="str">
        <f t="shared" si="9"/>
        <v>L'ORANGERIE</v>
      </c>
      <c r="V77" s="76" t="s">
        <v>166</v>
      </c>
    </row>
    <row r="78" spans="1:22" s="71" customFormat="1" ht="12.75" customHeight="1">
      <c r="A78" s="72" t="s">
        <v>577</v>
      </c>
      <c r="B78" s="72" t="s">
        <v>578</v>
      </c>
      <c r="C78" s="72" t="s">
        <v>579</v>
      </c>
      <c r="D78" s="197" t="str">
        <f t="shared" si="6"/>
        <v>l'Orangerie</v>
      </c>
      <c r="E78" s="197" t="str">
        <f t="shared" si="7"/>
        <v>L'ORANGERIE</v>
      </c>
      <c r="F78" s="189" t="str">
        <f t="shared" si="5"/>
        <v>ECOLE MATERNELLE L'ORANGERIE</v>
      </c>
      <c r="G78" s="72" t="s">
        <v>580</v>
      </c>
      <c r="H78" s="72" t="s">
        <v>574</v>
      </c>
      <c r="I78" s="73" t="s">
        <v>575</v>
      </c>
      <c r="J78" s="74" t="s">
        <v>581</v>
      </c>
      <c r="K78" s="72" t="s">
        <v>164</v>
      </c>
      <c r="L78" s="72" t="s">
        <v>83</v>
      </c>
      <c r="M78" s="75"/>
      <c r="N78" s="75"/>
      <c r="O78" s="75">
        <v>1195</v>
      </c>
      <c r="P78" s="72">
        <v>628112.6</v>
      </c>
      <c r="Q78" s="72">
        <v>6835847.9000000004</v>
      </c>
      <c r="R78" s="72">
        <v>48.618827000000003</v>
      </c>
      <c r="S78" s="72">
        <v>2.024683</v>
      </c>
      <c r="T78" s="194" t="str">
        <f t="shared" si="8"/>
        <v>L'ORANGERIE</v>
      </c>
      <c r="U78" s="190" t="str">
        <f t="shared" si="9"/>
        <v>L'ORANGERIE</v>
      </c>
      <c r="V78" s="76" t="s">
        <v>166</v>
      </c>
    </row>
    <row r="79" spans="1:22" s="71" customFormat="1" ht="12.75" customHeight="1">
      <c r="A79" s="72" t="s">
        <v>582</v>
      </c>
      <c r="B79" s="72" t="s">
        <v>583</v>
      </c>
      <c r="C79" s="72" t="s">
        <v>584</v>
      </c>
      <c r="D79" s="197" t="str">
        <f t="shared" si="6"/>
        <v>Albert Anne</v>
      </c>
      <c r="E79" s="197" t="str">
        <f t="shared" si="7"/>
        <v>ALBERT ANNE</v>
      </c>
      <c r="F79" s="189" t="str">
        <f t="shared" si="5"/>
        <v>ECOLE ELEMENTAIRE ALBERT ANNE</v>
      </c>
      <c r="G79" s="72" t="s">
        <v>585</v>
      </c>
      <c r="H79" s="72" t="s">
        <v>449</v>
      </c>
      <c r="I79" s="73" t="s">
        <v>586</v>
      </c>
      <c r="J79" s="74" t="s">
        <v>587</v>
      </c>
      <c r="K79" s="72" t="s">
        <v>452</v>
      </c>
      <c r="L79" s="72" t="s">
        <v>165</v>
      </c>
      <c r="M79" s="75"/>
      <c r="N79" s="75"/>
      <c r="O79" s="75">
        <v>4171</v>
      </c>
      <c r="P79" s="72">
        <v>596356.80000000005</v>
      </c>
      <c r="Q79" s="72">
        <v>6882758.7000000002</v>
      </c>
      <c r="R79" s="72">
        <v>49.036341999999998</v>
      </c>
      <c r="S79" s="72">
        <v>1.5824959999999999</v>
      </c>
      <c r="T79" s="194" t="str">
        <f t="shared" si="8"/>
        <v>ALBERT ANNE</v>
      </c>
      <c r="U79" s="190" t="str">
        <f t="shared" si="9"/>
        <v>ALBERT ANNE</v>
      </c>
      <c r="V79" s="76" t="s">
        <v>251</v>
      </c>
    </row>
    <row r="80" spans="1:22" s="71" customFormat="1" ht="12.75" customHeight="1">
      <c r="A80" s="72" t="s">
        <v>588</v>
      </c>
      <c r="B80" s="72" t="s">
        <v>589</v>
      </c>
      <c r="C80" s="72" t="s">
        <v>262</v>
      </c>
      <c r="D80" s="197" t="str">
        <f t="shared" si="6"/>
        <v/>
      </c>
      <c r="E80" s="197" t="str">
        <f t="shared" si="7"/>
        <v/>
      </c>
      <c r="F80" s="189" t="str">
        <f t="shared" si="5"/>
        <v xml:space="preserve">ECOLE MATERNELLE </v>
      </c>
      <c r="G80" s="72" t="s">
        <v>585</v>
      </c>
      <c r="H80" s="72" t="s">
        <v>449</v>
      </c>
      <c r="I80" s="73" t="s">
        <v>586</v>
      </c>
      <c r="J80" s="74" t="s">
        <v>590</v>
      </c>
      <c r="K80" s="72" t="s">
        <v>452</v>
      </c>
      <c r="L80" s="72" t="s">
        <v>83</v>
      </c>
      <c r="M80" s="75"/>
      <c r="N80" s="75"/>
      <c r="O80" s="75">
        <v>2305</v>
      </c>
      <c r="P80" s="72">
        <v>596372.9</v>
      </c>
      <c r="Q80" s="72">
        <v>6882825.7999999998</v>
      </c>
      <c r="R80" s="72">
        <v>49.036946999999998</v>
      </c>
      <c r="S80" s="72">
        <v>1.5827</v>
      </c>
      <c r="T80" s="194" t="str">
        <f t="shared" si="8"/>
        <v>BONNIERES SUR SEINE</v>
      </c>
      <c r="U80" s="190" t="str">
        <f t="shared" si="9"/>
        <v>BONNIERES SUR SEINE</v>
      </c>
      <c r="V80" s="76" t="s">
        <v>251</v>
      </c>
    </row>
    <row r="81" spans="1:22" s="71" customFormat="1" ht="12.75" customHeight="1">
      <c r="A81" s="72" t="s">
        <v>591</v>
      </c>
      <c r="B81" s="72" t="s">
        <v>592</v>
      </c>
      <c r="C81" s="72" t="s">
        <v>262</v>
      </c>
      <c r="D81" s="197" t="str">
        <f t="shared" si="6"/>
        <v/>
      </c>
      <c r="E81" s="197" t="str">
        <f t="shared" si="7"/>
        <v/>
      </c>
      <c r="F81" s="189" t="str">
        <f t="shared" si="5"/>
        <v xml:space="preserve">ECOLE MATERNELLE </v>
      </c>
      <c r="G81" s="72" t="s">
        <v>593</v>
      </c>
      <c r="H81" s="72" t="s">
        <v>335</v>
      </c>
      <c r="I81" s="73" t="s">
        <v>594</v>
      </c>
      <c r="J81" s="74" t="s">
        <v>595</v>
      </c>
      <c r="K81" s="72" t="s">
        <v>271</v>
      </c>
      <c r="L81" s="72" t="s">
        <v>83</v>
      </c>
      <c r="M81" s="75"/>
      <c r="N81" s="75"/>
      <c r="O81" s="75">
        <v>5095</v>
      </c>
      <c r="P81" s="72">
        <v>619218.4</v>
      </c>
      <c r="Q81" s="72">
        <v>6874262.4000000004</v>
      </c>
      <c r="R81" s="72">
        <v>48.963233000000002</v>
      </c>
      <c r="S81" s="72">
        <v>1.896746</v>
      </c>
      <c r="T81" s="194" t="str">
        <f t="shared" si="8"/>
        <v>BOUAFLE</v>
      </c>
      <c r="U81" s="190" t="str">
        <f t="shared" si="9"/>
        <v>BOUAFLE</v>
      </c>
      <c r="V81" s="76" t="s">
        <v>251</v>
      </c>
    </row>
    <row r="82" spans="1:22" s="71" customFormat="1" ht="12.75" customHeight="1">
      <c r="A82" s="72" t="s">
        <v>596</v>
      </c>
      <c r="B82" s="72" t="s">
        <v>597</v>
      </c>
      <c r="C82" s="72" t="s">
        <v>598</v>
      </c>
      <c r="D82" s="197" t="str">
        <f t="shared" si="6"/>
        <v>Joliot-Curie</v>
      </c>
      <c r="E82" s="197" t="str">
        <f t="shared" si="7"/>
        <v>JOLIOT-CURIE</v>
      </c>
      <c r="F82" s="189" t="str">
        <f t="shared" si="5"/>
        <v>ECOLE ELEMENTAIRE JOLIOT-CURIE</v>
      </c>
      <c r="G82" s="72" t="s">
        <v>599</v>
      </c>
      <c r="H82" s="72" t="s">
        <v>335</v>
      </c>
      <c r="I82" s="73" t="s">
        <v>594</v>
      </c>
      <c r="J82" s="74" t="s">
        <v>600</v>
      </c>
      <c r="K82" s="72" t="s">
        <v>271</v>
      </c>
      <c r="L82" s="72" t="s">
        <v>165</v>
      </c>
      <c r="M82" s="75"/>
      <c r="N82" s="75"/>
      <c r="O82" s="75">
        <v>7233</v>
      </c>
      <c r="P82" s="72">
        <v>619340.4</v>
      </c>
      <c r="Q82" s="72">
        <v>6874213.0999999996</v>
      </c>
      <c r="R82" s="72">
        <v>48.962805000000003</v>
      </c>
      <c r="S82" s="72">
        <v>1.8984209999999999</v>
      </c>
      <c r="T82" s="194" t="str">
        <f t="shared" si="8"/>
        <v>JOLIOT-CURIE</v>
      </c>
      <c r="U82" s="190" t="str">
        <f t="shared" si="9"/>
        <v>JOLIOT-CURIE</v>
      </c>
      <c r="V82" s="76" t="s">
        <v>251</v>
      </c>
    </row>
    <row r="83" spans="1:22" s="71" customFormat="1" ht="12.75" customHeight="1">
      <c r="A83" s="72" t="s">
        <v>601</v>
      </c>
      <c r="B83" s="72" t="s">
        <v>602</v>
      </c>
      <c r="C83" s="72" t="s">
        <v>603</v>
      </c>
      <c r="D83" s="197" t="str">
        <f t="shared" si="6"/>
        <v>Auguste Renoir</v>
      </c>
      <c r="E83" s="197" t="str">
        <f t="shared" si="7"/>
        <v>AUGUSTE RENOIR</v>
      </c>
      <c r="F83" s="189" t="str">
        <f t="shared" si="5"/>
        <v>ECOLE ELEMENTAIRE AUGUSTE RENOIR</v>
      </c>
      <c r="G83" s="72" t="s">
        <v>604</v>
      </c>
      <c r="H83" s="72" t="s">
        <v>605</v>
      </c>
      <c r="I83" s="73" t="s">
        <v>606</v>
      </c>
      <c r="J83" s="74" t="s">
        <v>607</v>
      </c>
      <c r="K83" s="72" t="s">
        <v>608</v>
      </c>
      <c r="L83" s="72" t="s">
        <v>165</v>
      </c>
      <c r="M83" s="75"/>
      <c r="N83" s="75"/>
      <c r="O83" s="75">
        <v>2680</v>
      </c>
      <c r="P83" s="72">
        <v>636529.19999999995</v>
      </c>
      <c r="Q83" s="72">
        <v>6863162</v>
      </c>
      <c r="R83" s="72">
        <v>48.865358000000001</v>
      </c>
      <c r="S83" s="72">
        <v>2.1348029999999998</v>
      </c>
      <c r="T83" s="194" t="str">
        <f t="shared" si="8"/>
        <v>AUGUSTE RENOIR</v>
      </c>
      <c r="U83" s="190" t="str">
        <f t="shared" si="9"/>
        <v>AUGUSTE RENOIR</v>
      </c>
      <c r="V83" s="76" t="s">
        <v>415</v>
      </c>
    </row>
    <row r="84" spans="1:22" s="71" customFormat="1" ht="12.75" customHeight="1">
      <c r="A84" s="72" t="s">
        <v>609</v>
      </c>
      <c r="B84" s="72" t="s">
        <v>610</v>
      </c>
      <c r="C84" s="72" t="s">
        <v>611</v>
      </c>
      <c r="D84" s="197" t="str">
        <f t="shared" si="6"/>
        <v>Claude Monet</v>
      </c>
      <c r="E84" s="197" t="str">
        <f t="shared" si="7"/>
        <v>CLAUDE MONET</v>
      </c>
      <c r="F84" s="189" t="str">
        <f t="shared" si="5"/>
        <v>ECOLE PRIMAIRE CLAUDE MONET</v>
      </c>
      <c r="G84" s="72" t="s">
        <v>612</v>
      </c>
      <c r="H84" s="72" t="s">
        <v>605</v>
      </c>
      <c r="I84" s="73" t="s">
        <v>606</v>
      </c>
      <c r="J84" s="74" t="s">
        <v>613</v>
      </c>
      <c r="K84" s="72" t="s">
        <v>608</v>
      </c>
      <c r="L84" s="72" t="s">
        <v>195</v>
      </c>
      <c r="M84" s="75"/>
      <c r="N84" s="75"/>
      <c r="O84" s="75">
        <v>4788</v>
      </c>
      <c r="P84" s="72">
        <v>636020.6</v>
      </c>
      <c r="Q84" s="72">
        <v>6862082</v>
      </c>
      <c r="R84" s="72">
        <v>48.855595999999998</v>
      </c>
      <c r="S84" s="72">
        <v>2.1280329999999998</v>
      </c>
      <c r="T84" s="194" t="str">
        <f t="shared" si="8"/>
        <v>CLAUDE MONET</v>
      </c>
      <c r="U84" s="190" t="str">
        <f t="shared" si="9"/>
        <v>CLAUDE MONET</v>
      </c>
      <c r="V84" s="76" t="s">
        <v>415</v>
      </c>
    </row>
    <row r="85" spans="1:22" s="71" customFormat="1" ht="12.75" customHeight="1">
      <c r="A85" s="72" t="s">
        <v>614</v>
      </c>
      <c r="B85" s="72" t="s">
        <v>615</v>
      </c>
      <c r="C85" s="72" t="s">
        <v>616</v>
      </c>
      <c r="D85" s="197" t="str">
        <f t="shared" si="6"/>
        <v>Peintre Gérôme</v>
      </c>
      <c r="E85" s="197" t="str">
        <f t="shared" si="7"/>
        <v>PEINTRE GEROME</v>
      </c>
      <c r="F85" s="189" t="str">
        <f t="shared" si="5"/>
        <v>ECOLE MATERNELLE PEINTRE GEROME</v>
      </c>
      <c r="G85" s="72" t="s">
        <v>617</v>
      </c>
      <c r="H85" s="72" t="s">
        <v>605</v>
      </c>
      <c r="I85" s="73" t="s">
        <v>606</v>
      </c>
      <c r="J85" s="74" t="s">
        <v>618</v>
      </c>
      <c r="K85" s="72" t="s">
        <v>608</v>
      </c>
      <c r="L85" s="72" t="s">
        <v>83</v>
      </c>
      <c r="M85" s="75"/>
      <c r="N85" s="75"/>
      <c r="O85" s="75">
        <v>7340</v>
      </c>
      <c r="P85" s="72">
        <v>636485.4</v>
      </c>
      <c r="Q85" s="72">
        <v>6863227.7999999998</v>
      </c>
      <c r="R85" s="72">
        <v>48.865946000000001</v>
      </c>
      <c r="S85" s="72">
        <v>2.1341960000000002</v>
      </c>
      <c r="T85" s="194" t="str">
        <f t="shared" si="8"/>
        <v>PEINTRE GEROME</v>
      </c>
      <c r="U85" s="190" t="str">
        <f t="shared" si="9"/>
        <v>PEINTRE GEROME</v>
      </c>
      <c r="V85" s="76" t="s">
        <v>415</v>
      </c>
    </row>
    <row r="86" spans="1:22" s="71" customFormat="1" ht="12.75" customHeight="1">
      <c r="A86" s="72" t="s">
        <v>619</v>
      </c>
      <c r="B86" s="72" t="s">
        <v>620</v>
      </c>
      <c r="C86" s="72" t="s">
        <v>262</v>
      </c>
      <c r="D86" s="197" t="str">
        <f t="shared" si="6"/>
        <v/>
      </c>
      <c r="E86" s="197" t="str">
        <f t="shared" si="7"/>
        <v/>
      </c>
      <c r="F86" s="189" t="str">
        <f t="shared" si="5"/>
        <v xml:space="preserve">ECOLE MATERNELLE </v>
      </c>
      <c r="G86" s="72" t="s">
        <v>621</v>
      </c>
      <c r="H86" s="72" t="s">
        <v>247</v>
      </c>
      <c r="I86" s="73" t="s">
        <v>622</v>
      </c>
      <c r="J86" s="74" t="s">
        <v>623</v>
      </c>
      <c r="K86" s="72" t="s">
        <v>250</v>
      </c>
      <c r="L86" s="72" t="s">
        <v>83</v>
      </c>
      <c r="M86" s="75"/>
      <c r="N86" s="75"/>
      <c r="O86" s="75">
        <v>2878</v>
      </c>
      <c r="P86" s="72">
        <v>601720.80000000005</v>
      </c>
      <c r="Q86" s="72">
        <v>6851601.7999999998</v>
      </c>
      <c r="R86" s="72">
        <v>48.757035000000002</v>
      </c>
      <c r="S86" s="72">
        <v>1.6630579999999999</v>
      </c>
      <c r="T86" s="194" t="str">
        <f t="shared" si="8"/>
        <v>BOURDONNE</v>
      </c>
      <c r="U86" s="190" t="str">
        <f t="shared" si="9"/>
        <v>BOURDONNE</v>
      </c>
      <c r="V86" s="76" t="s">
        <v>251</v>
      </c>
    </row>
    <row r="87" spans="1:22" s="71" customFormat="1" ht="12.75" customHeight="1">
      <c r="A87" s="72" t="s">
        <v>624</v>
      </c>
      <c r="B87" s="72" t="s">
        <v>625</v>
      </c>
      <c r="C87" s="72" t="s">
        <v>245</v>
      </c>
      <c r="D87" s="197" t="str">
        <f t="shared" si="6"/>
        <v/>
      </c>
      <c r="E87" s="197" t="str">
        <f t="shared" si="7"/>
        <v/>
      </c>
      <c r="F87" s="189" t="str">
        <f t="shared" si="5"/>
        <v xml:space="preserve">ECOLE ELEMENTAIRE </v>
      </c>
      <c r="G87" s="72" t="s">
        <v>626</v>
      </c>
      <c r="H87" s="72" t="s">
        <v>385</v>
      </c>
      <c r="I87" s="73" t="s">
        <v>627</v>
      </c>
      <c r="J87" s="74" t="s">
        <v>628</v>
      </c>
      <c r="K87" s="72" t="s">
        <v>330</v>
      </c>
      <c r="L87" s="72" t="s">
        <v>165</v>
      </c>
      <c r="M87" s="75"/>
      <c r="N87" s="75"/>
      <c r="O87" s="75">
        <v>6770</v>
      </c>
      <c r="P87" s="72">
        <v>605807.6</v>
      </c>
      <c r="Q87" s="72">
        <v>6872428.4000000004</v>
      </c>
      <c r="R87" s="72">
        <v>48.944918999999999</v>
      </c>
      <c r="S87" s="72">
        <v>1.714029</v>
      </c>
      <c r="T87" s="194" t="str">
        <f t="shared" si="8"/>
        <v>BREUIL BOIS ROBERT</v>
      </c>
      <c r="U87" s="190" t="str">
        <f t="shared" si="9"/>
        <v>BREUIL BOIS ROBERT</v>
      </c>
      <c r="V87" s="76" t="s">
        <v>251</v>
      </c>
    </row>
    <row r="88" spans="1:22" s="71" customFormat="1" ht="12.75" customHeight="1">
      <c r="A88" s="72" t="s">
        <v>629</v>
      </c>
      <c r="B88" s="72" t="s">
        <v>630</v>
      </c>
      <c r="C88" s="72" t="s">
        <v>631</v>
      </c>
      <c r="D88" s="197" t="str">
        <f t="shared" si="6"/>
        <v>la ribambelle</v>
      </c>
      <c r="E88" s="197" t="str">
        <f t="shared" si="7"/>
        <v>LA RIBAMBELLE</v>
      </c>
      <c r="F88" s="189" t="str">
        <f t="shared" si="5"/>
        <v>ECOLE MATERNELLE LA RIBAMBELLE</v>
      </c>
      <c r="G88" s="72" t="s">
        <v>632</v>
      </c>
      <c r="H88" s="72" t="s">
        <v>633</v>
      </c>
      <c r="I88" s="73" t="s">
        <v>634</v>
      </c>
      <c r="J88" s="74" t="s">
        <v>635</v>
      </c>
      <c r="K88" s="72" t="s">
        <v>452</v>
      </c>
      <c r="L88" s="72" t="s">
        <v>83</v>
      </c>
      <c r="M88" s="75"/>
      <c r="N88" s="75"/>
      <c r="O88" s="75">
        <v>4837</v>
      </c>
      <c r="P88" s="72">
        <v>592568.80000000005</v>
      </c>
      <c r="Q88" s="72">
        <v>6872885.0999999996</v>
      </c>
      <c r="R88" s="72">
        <v>48.946950000000001</v>
      </c>
      <c r="S88" s="72">
        <v>1.5332079999999999</v>
      </c>
      <c r="T88" s="194" t="str">
        <f t="shared" si="8"/>
        <v>LA RIBAMBELLE</v>
      </c>
      <c r="U88" s="190" t="str">
        <f t="shared" si="9"/>
        <v>LA RIBAMBELLE</v>
      </c>
      <c r="V88" s="76" t="s">
        <v>251</v>
      </c>
    </row>
    <row r="89" spans="1:22" s="71" customFormat="1" ht="12.75" customHeight="1">
      <c r="A89" s="72" t="s">
        <v>636</v>
      </c>
      <c r="B89" s="72" t="s">
        <v>637</v>
      </c>
      <c r="C89" s="72" t="s">
        <v>245</v>
      </c>
      <c r="D89" s="197" t="str">
        <f t="shared" si="6"/>
        <v/>
      </c>
      <c r="E89" s="197" t="str">
        <f t="shared" si="7"/>
        <v/>
      </c>
      <c r="F89" s="189" t="str">
        <f t="shared" si="5"/>
        <v xml:space="preserve">ECOLE ELEMENTAIRE </v>
      </c>
      <c r="G89" s="72" t="s">
        <v>638</v>
      </c>
      <c r="H89" s="72" t="s">
        <v>633</v>
      </c>
      <c r="I89" s="73" t="s">
        <v>634</v>
      </c>
      <c r="J89" s="74" t="s">
        <v>639</v>
      </c>
      <c r="K89" s="72" t="s">
        <v>452</v>
      </c>
      <c r="L89" s="72" t="s">
        <v>165</v>
      </c>
      <c r="M89" s="75"/>
      <c r="N89" s="75"/>
      <c r="O89" s="75">
        <v>7687</v>
      </c>
      <c r="P89" s="72">
        <v>592523.9</v>
      </c>
      <c r="Q89" s="72">
        <v>6872823.5999999996</v>
      </c>
      <c r="R89" s="72">
        <v>48.946390000000001</v>
      </c>
      <c r="S89" s="72">
        <v>1.5326109999999999</v>
      </c>
      <c r="T89" s="194" t="str">
        <f t="shared" si="8"/>
        <v>BREVAL</v>
      </c>
      <c r="U89" s="190" t="str">
        <f t="shared" si="9"/>
        <v>BREVAL</v>
      </c>
      <c r="V89" s="76" t="s">
        <v>251</v>
      </c>
    </row>
    <row r="90" spans="1:22" s="71" customFormat="1" ht="12.75" customHeight="1">
      <c r="A90" s="72" t="s">
        <v>640</v>
      </c>
      <c r="B90" s="72" t="s">
        <v>641</v>
      </c>
      <c r="C90" s="72" t="s">
        <v>245</v>
      </c>
      <c r="D90" s="197" t="str">
        <f t="shared" si="6"/>
        <v/>
      </c>
      <c r="E90" s="197" t="str">
        <f t="shared" si="7"/>
        <v/>
      </c>
      <c r="F90" s="189" t="str">
        <f t="shared" si="5"/>
        <v xml:space="preserve">ECOLE PRIMAIRE </v>
      </c>
      <c r="G90" s="72" t="s">
        <v>642</v>
      </c>
      <c r="H90" s="72" t="s">
        <v>643</v>
      </c>
      <c r="I90" s="73" t="s">
        <v>644</v>
      </c>
      <c r="J90" s="74" t="s">
        <v>645</v>
      </c>
      <c r="K90" s="72" t="s">
        <v>646</v>
      </c>
      <c r="L90" s="72" t="s">
        <v>195</v>
      </c>
      <c r="M90" s="75"/>
      <c r="N90" s="75"/>
      <c r="O90" s="75">
        <v>2886</v>
      </c>
      <c r="P90" s="72">
        <v>613637.1</v>
      </c>
      <c r="Q90" s="72">
        <v>6881737.5</v>
      </c>
      <c r="R90" s="72">
        <v>49.029716999999998</v>
      </c>
      <c r="S90" s="72">
        <v>1.819005</v>
      </c>
      <c r="T90" s="194" t="str">
        <f t="shared" si="8"/>
        <v xml:space="preserve">BRUEIL EN VEXIN </v>
      </c>
      <c r="U90" s="190" t="str">
        <f t="shared" si="9"/>
        <v xml:space="preserve">BRUEIL EN VEXIN </v>
      </c>
      <c r="V90" s="76" t="s">
        <v>647</v>
      </c>
    </row>
    <row r="91" spans="1:22" s="71" customFormat="1" ht="12.75" customHeight="1">
      <c r="A91" s="77" t="s">
        <v>648</v>
      </c>
      <c r="B91" s="77" t="s">
        <v>649</v>
      </c>
      <c r="C91" s="84" t="s">
        <v>4780</v>
      </c>
      <c r="D91" s="197" t="str">
        <f t="shared" si="6"/>
        <v>Pré Saint-Jean</v>
      </c>
      <c r="E91" s="197" t="str">
        <f t="shared" si="7"/>
        <v>PRE SAINT-JEAN</v>
      </c>
      <c r="F91" s="189" t="str">
        <f t="shared" si="5"/>
        <v>ECOLE PRIMAIRE PRE SAINT-JEAN</v>
      </c>
      <c r="G91" s="77" t="s">
        <v>650</v>
      </c>
      <c r="H91" s="77" t="s">
        <v>651</v>
      </c>
      <c r="I91" s="85" t="s">
        <v>652</v>
      </c>
      <c r="J91" s="78" t="s">
        <v>653</v>
      </c>
      <c r="K91" s="84" t="s">
        <v>654</v>
      </c>
      <c r="L91" s="84" t="s">
        <v>195</v>
      </c>
      <c r="M91" s="75"/>
      <c r="N91" s="75"/>
      <c r="O91" s="75">
        <v>2691</v>
      </c>
      <c r="P91" s="77">
        <v>635711.69999999995</v>
      </c>
      <c r="Q91" s="77">
        <v>6853067</v>
      </c>
      <c r="R91" s="77">
        <v>48.774493999999997</v>
      </c>
      <c r="S91" s="77">
        <v>2.1251850000000001</v>
      </c>
      <c r="T91" s="194" t="str">
        <f t="shared" si="8"/>
        <v>PRE SAINT-JEAN</v>
      </c>
      <c r="U91" s="190" t="str">
        <f t="shared" si="9"/>
        <v>PRE SAINT-JEAN</v>
      </c>
      <c r="V91" s="79" t="s">
        <v>655</v>
      </c>
    </row>
    <row r="92" spans="1:22" s="71" customFormat="1" ht="12.75" customHeight="1">
      <c r="A92" s="77" t="s">
        <v>656</v>
      </c>
      <c r="B92" s="77" t="s">
        <v>657</v>
      </c>
      <c r="C92" s="86" t="s">
        <v>658</v>
      </c>
      <c r="D92" s="197" t="str">
        <f t="shared" si="6"/>
        <v>Louis Blériot</v>
      </c>
      <c r="E92" s="197" t="str">
        <f t="shared" si="7"/>
        <v>LOUIS BLERIOT</v>
      </c>
      <c r="F92" s="189" t="str">
        <f t="shared" si="5"/>
        <v>ECOLE MATERNELLE LOUIS BLERIOT</v>
      </c>
      <c r="G92" s="72" t="s">
        <v>659</v>
      </c>
      <c r="H92" s="77" t="s">
        <v>651</v>
      </c>
      <c r="I92" s="85" t="s">
        <v>652</v>
      </c>
      <c r="J92" s="78" t="s">
        <v>660</v>
      </c>
      <c r="K92" s="84" t="s">
        <v>654</v>
      </c>
      <c r="L92" s="77" t="s">
        <v>83</v>
      </c>
      <c r="M92" s="75"/>
      <c r="N92" s="75"/>
      <c r="O92" s="75">
        <v>9137</v>
      </c>
      <c r="P92" s="77">
        <v>635815.5</v>
      </c>
      <c r="Q92" s="77">
        <v>6852425.7000000002</v>
      </c>
      <c r="R92" s="77">
        <v>48.768735999999997</v>
      </c>
      <c r="S92" s="77">
        <v>2.1266940000000001</v>
      </c>
      <c r="T92" s="194" t="str">
        <f t="shared" si="8"/>
        <v>LOUIS BLERIOT</v>
      </c>
      <c r="U92" s="190" t="str">
        <f t="shared" si="9"/>
        <v>LOUIS BLERIOT</v>
      </c>
      <c r="V92" s="79" t="s">
        <v>655</v>
      </c>
    </row>
    <row r="93" spans="1:22" s="71" customFormat="1" ht="12.75" customHeight="1">
      <c r="A93" s="72" t="s">
        <v>661</v>
      </c>
      <c r="B93" s="72" t="s">
        <v>662</v>
      </c>
      <c r="C93" s="72" t="s">
        <v>663</v>
      </c>
      <c r="D93" s="197" t="str">
        <f t="shared" si="6"/>
        <v>Louis Clément</v>
      </c>
      <c r="E93" s="197" t="str">
        <f t="shared" si="7"/>
        <v>LOUIS CLEMENT</v>
      </c>
      <c r="F93" s="189" t="str">
        <f t="shared" si="5"/>
        <v>ECOLE ELEMENTAIRE LOUIS CLEMENT</v>
      </c>
      <c r="G93" s="72" t="s">
        <v>664</v>
      </c>
      <c r="H93" s="72" t="s">
        <v>651</v>
      </c>
      <c r="I93" s="73" t="s">
        <v>652</v>
      </c>
      <c r="J93" s="74" t="s">
        <v>665</v>
      </c>
      <c r="K93" s="84" t="s">
        <v>654</v>
      </c>
      <c r="L93" s="72" t="s">
        <v>165</v>
      </c>
      <c r="M93" s="75"/>
      <c r="N93" s="75"/>
      <c r="O93" s="75">
        <v>7610</v>
      </c>
      <c r="P93" s="72">
        <v>635815.5</v>
      </c>
      <c r="Q93" s="72">
        <v>6852425.7000000002</v>
      </c>
      <c r="R93" s="72">
        <v>48.768735999999997</v>
      </c>
      <c r="S93" s="72">
        <v>2.1266940000000001</v>
      </c>
      <c r="T93" s="194" t="str">
        <f t="shared" si="8"/>
        <v>LOUIS CLEMENT</v>
      </c>
      <c r="U93" s="190" t="str">
        <f t="shared" si="9"/>
        <v>LOUIS CLEMENT</v>
      </c>
      <c r="V93" s="76" t="s">
        <v>655</v>
      </c>
    </row>
    <row r="94" spans="1:22" s="71" customFormat="1" ht="12.75" customHeight="1">
      <c r="A94" s="72" t="s">
        <v>666</v>
      </c>
      <c r="B94" s="72" t="s">
        <v>667</v>
      </c>
      <c r="C94" s="72" t="s">
        <v>668</v>
      </c>
      <c r="D94" s="197" t="str">
        <f t="shared" si="6"/>
        <v>du Lycée Franco Allemand</v>
      </c>
      <c r="E94" s="197" t="str">
        <f t="shared" si="7"/>
        <v>DU LYCEE FRANCO ALLEMAND</v>
      </c>
      <c r="F94" s="189" t="str">
        <f t="shared" si="5"/>
        <v>ECOLE ELEMENTAIRE DU LYCEE FRANCO ALLEMAND</v>
      </c>
      <c r="G94" s="72" t="s">
        <v>669</v>
      </c>
      <c r="H94" s="72" t="s">
        <v>651</v>
      </c>
      <c r="I94" s="73" t="s">
        <v>652</v>
      </c>
      <c r="J94" s="74" t="s">
        <v>670</v>
      </c>
      <c r="K94" s="84" t="s">
        <v>654</v>
      </c>
      <c r="L94" s="72" t="s">
        <v>165</v>
      </c>
      <c r="M94" s="75"/>
      <c r="N94" s="75"/>
      <c r="O94" s="75">
        <v>5662</v>
      </c>
      <c r="P94" s="72">
        <v>635469.19999999995</v>
      </c>
      <c r="Q94" s="72">
        <v>6852653</v>
      </c>
      <c r="R94" s="72">
        <v>48.770746000000003</v>
      </c>
      <c r="S94" s="72">
        <v>2.1219480000000002</v>
      </c>
      <c r="T94" s="194" t="str">
        <f t="shared" si="8"/>
        <v>DU LYCEE FRANCO ALLEMAND</v>
      </c>
      <c r="U94" s="190" t="str">
        <f t="shared" si="9"/>
        <v>LE LYCEE FRANCO ALLEMAND</v>
      </c>
      <c r="V94" s="76" t="s">
        <v>655</v>
      </c>
    </row>
    <row r="95" spans="1:22" s="71" customFormat="1" ht="12.75" customHeight="1">
      <c r="A95" s="72" t="s">
        <v>671</v>
      </c>
      <c r="B95" s="72" t="s">
        <v>672</v>
      </c>
      <c r="C95" s="72" t="s">
        <v>673</v>
      </c>
      <c r="D95" s="197" t="str">
        <f t="shared" si="6"/>
        <v>l'Arlequin</v>
      </c>
      <c r="E95" s="197" t="str">
        <f t="shared" si="7"/>
        <v>L'ARLEQUIN</v>
      </c>
      <c r="F95" s="189" t="str">
        <f t="shared" si="5"/>
        <v>ECOLE MATERNELLE L'ARLEQUIN</v>
      </c>
      <c r="G95" s="72" t="s">
        <v>674</v>
      </c>
      <c r="H95" s="72" t="s">
        <v>504</v>
      </c>
      <c r="I95" s="73" t="s">
        <v>675</v>
      </c>
      <c r="J95" s="74" t="s">
        <v>676</v>
      </c>
      <c r="K95" s="72" t="s">
        <v>452</v>
      </c>
      <c r="L95" s="72" t="s">
        <v>83</v>
      </c>
      <c r="M95" s="75"/>
      <c r="N95" s="75"/>
      <c r="O95" s="75">
        <v>5818</v>
      </c>
      <c r="P95" s="72">
        <v>602882</v>
      </c>
      <c r="Q95" s="72">
        <v>6876446.0999999996</v>
      </c>
      <c r="R95" s="72">
        <v>48.980606999999999</v>
      </c>
      <c r="S95" s="72">
        <v>1.673173</v>
      </c>
      <c r="T95" s="194" t="str">
        <f t="shared" si="8"/>
        <v>L'ARLEQUIN</v>
      </c>
      <c r="U95" s="190" t="str">
        <f t="shared" si="9"/>
        <v>L'ARLEQUIN</v>
      </c>
      <c r="V95" s="76" t="s">
        <v>647</v>
      </c>
    </row>
    <row r="96" spans="1:22" s="71" customFormat="1" ht="12.75" customHeight="1">
      <c r="A96" s="72" t="s">
        <v>677</v>
      </c>
      <c r="B96" s="72" t="s">
        <v>678</v>
      </c>
      <c r="C96" s="72" t="s">
        <v>679</v>
      </c>
      <c r="D96" s="197" t="str">
        <f t="shared" si="6"/>
        <v>Pierre Larousse</v>
      </c>
      <c r="E96" s="197" t="str">
        <f t="shared" si="7"/>
        <v>PIERRE LAROUSSE</v>
      </c>
      <c r="F96" s="189" t="str">
        <f t="shared" si="5"/>
        <v>ECOLE ELEMENTAIRE PIERRE LAROUSSE</v>
      </c>
      <c r="G96" s="72" t="s">
        <v>680</v>
      </c>
      <c r="H96" s="72" t="s">
        <v>504</v>
      </c>
      <c r="I96" s="73" t="s">
        <v>675</v>
      </c>
      <c r="J96" s="74" t="s">
        <v>681</v>
      </c>
      <c r="K96" s="72" t="s">
        <v>452</v>
      </c>
      <c r="L96" s="72" t="s">
        <v>165</v>
      </c>
      <c r="M96" s="75"/>
      <c r="N96" s="75"/>
      <c r="O96" s="75">
        <v>9614</v>
      </c>
      <c r="P96" s="72">
        <v>602923.5</v>
      </c>
      <c r="Q96" s="72">
        <v>6876505.7999999998</v>
      </c>
      <c r="R96" s="72">
        <v>48.98115</v>
      </c>
      <c r="S96" s="72">
        <v>1.673726</v>
      </c>
      <c r="T96" s="194" t="str">
        <f t="shared" si="8"/>
        <v>PIERRE LAROUSSE</v>
      </c>
      <c r="U96" s="190" t="str">
        <f t="shared" si="9"/>
        <v>PIERRE LAROUSSE</v>
      </c>
      <c r="V96" s="76" t="s">
        <v>647</v>
      </c>
    </row>
    <row r="97" spans="1:22" s="71" customFormat="1" ht="12.75" customHeight="1">
      <c r="A97" s="72" t="s">
        <v>682</v>
      </c>
      <c r="B97" s="72" t="s">
        <v>683</v>
      </c>
      <c r="C97" s="72" t="s">
        <v>245</v>
      </c>
      <c r="D97" s="197" t="str">
        <f t="shared" si="6"/>
        <v/>
      </c>
      <c r="E97" s="197" t="str">
        <f t="shared" si="7"/>
        <v/>
      </c>
      <c r="F97" s="189" t="str">
        <f t="shared" si="5"/>
        <v xml:space="preserve">ECOLE ELEMENTAIRE </v>
      </c>
      <c r="G97" s="72" t="s">
        <v>684</v>
      </c>
      <c r="H97" s="72" t="s">
        <v>574</v>
      </c>
      <c r="I97" s="73" t="s">
        <v>685</v>
      </c>
      <c r="J97" s="74" t="s">
        <v>686</v>
      </c>
      <c r="K97" s="72" t="s">
        <v>164</v>
      </c>
      <c r="L97" s="72" t="s">
        <v>165</v>
      </c>
      <c r="M97" s="75"/>
      <c r="N97" s="75"/>
      <c r="O97" s="75">
        <v>4608</v>
      </c>
      <c r="P97" s="72">
        <v>626446.6</v>
      </c>
      <c r="Q97" s="72">
        <v>6836150.9000000004</v>
      </c>
      <c r="R97" s="72">
        <v>48.621364999999997</v>
      </c>
      <c r="S97" s="72">
        <v>2.00203</v>
      </c>
      <c r="T97" s="194" t="str">
        <f t="shared" si="8"/>
        <v>BULLION</v>
      </c>
      <c r="U97" s="190" t="str">
        <f t="shared" si="9"/>
        <v>BULLION</v>
      </c>
      <c r="V97" s="76" t="s">
        <v>166</v>
      </c>
    </row>
    <row r="98" spans="1:22" s="71" customFormat="1" ht="12.75" customHeight="1">
      <c r="A98" s="72" t="s">
        <v>687</v>
      </c>
      <c r="B98" s="72" t="s">
        <v>688</v>
      </c>
      <c r="C98" s="72" t="s">
        <v>262</v>
      </c>
      <c r="D98" s="197" t="str">
        <f t="shared" si="6"/>
        <v/>
      </c>
      <c r="E98" s="197" t="str">
        <f t="shared" si="7"/>
        <v/>
      </c>
      <c r="F98" s="189" t="str">
        <f t="shared" si="5"/>
        <v xml:space="preserve">ECOLE MATERNELLE </v>
      </c>
      <c r="G98" s="72" t="s">
        <v>684</v>
      </c>
      <c r="H98" s="72" t="s">
        <v>574</v>
      </c>
      <c r="I98" s="73" t="s">
        <v>685</v>
      </c>
      <c r="J98" s="74" t="s">
        <v>689</v>
      </c>
      <c r="K98" s="72" t="s">
        <v>164</v>
      </c>
      <c r="L98" s="72" t="s">
        <v>83</v>
      </c>
      <c r="M98" s="75"/>
      <c r="N98" s="75"/>
      <c r="O98" s="75">
        <v>8875</v>
      </c>
      <c r="P98" s="72">
        <v>626409.1</v>
      </c>
      <c r="Q98" s="72">
        <v>6836166.4000000004</v>
      </c>
      <c r="R98" s="72">
        <v>48.621499999999997</v>
      </c>
      <c r="S98" s="72">
        <v>2.0015179999999999</v>
      </c>
      <c r="T98" s="194" t="str">
        <f t="shared" si="8"/>
        <v>BULLION</v>
      </c>
      <c r="U98" s="190" t="str">
        <f t="shared" si="9"/>
        <v>BULLION</v>
      </c>
      <c r="V98" s="76" t="s">
        <v>166</v>
      </c>
    </row>
    <row r="99" spans="1:22" s="71" customFormat="1" ht="12.75" customHeight="1">
      <c r="A99" s="72" t="s">
        <v>690</v>
      </c>
      <c r="B99" s="72" t="s">
        <v>691</v>
      </c>
      <c r="C99" s="72" t="s">
        <v>692</v>
      </c>
      <c r="D99" s="197" t="str">
        <f t="shared" si="6"/>
        <v>Jean Giono</v>
      </c>
      <c r="E99" s="197" t="str">
        <f t="shared" si="7"/>
        <v>JEAN GIONO</v>
      </c>
      <c r="F99" s="189" t="str">
        <f t="shared" si="5"/>
        <v>ECOLE ELEMENTAIRE JEAN GIONO</v>
      </c>
      <c r="G99" s="72" t="s">
        <v>693</v>
      </c>
      <c r="H99" s="72" t="s">
        <v>694</v>
      </c>
      <c r="I99" s="73" t="s">
        <v>279</v>
      </c>
      <c r="J99" s="74" t="s">
        <v>695</v>
      </c>
      <c r="K99" s="72" t="s">
        <v>279</v>
      </c>
      <c r="L99" s="72" t="s">
        <v>165</v>
      </c>
      <c r="M99" s="75" t="s">
        <v>109</v>
      </c>
      <c r="N99" s="75"/>
      <c r="O99" s="75">
        <v>2494</v>
      </c>
      <c r="P99" s="72">
        <v>627937.1</v>
      </c>
      <c r="Q99" s="72">
        <v>6871401.5</v>
      </c>
      <c r="R99" s="72">
        <v>48.938544999999998</v>
      </c>
      <c r="S99" s="72">
        <v>2.0162930000000001</v>
      </c>
      <c r="T99" s="194" t="str">
        <f t="shared" si="8"/>
        <v>JEAN GIONO</v>
      </c>
      <c r="U99" s="190" t="str">
        <f t="shared" si="9"/>
        <v>JEAN GIONO</v>
      </c>
      <c r="V99" s="76" t="s">
        <v>180</v>
      </c>
    </row>
    <row r="100" spans="1:22" s="71" customFormat="1" ht="12.75" customHeight="1">
      <c r="A100" s="72" t="s">
        <v>696</v>
      </c>
      <c r="B100" s="72" t="s">
        <v>697</v>
      </c>
      <c r="C100" s="72" t="s">
        <v>698</v>
      </c>
      <c r="D100" s="197" t="str">
        <f t="shared" si="6"/>
        <v>Louis Pasteur</v>
      </c>
      <c r="E100" s="197" t="str">
        <f t="shared" si="7"/>
        <v>LOUIS PASTEUR</v>
      </c>
      <c r="F100" s="189" t="str">
        <f t="shared" si="5"/>
        <v>ECOLE ELEMENTAIRE LOUIS PASTEUR</v>
      </c>
      <c r="G100" s="72" t="s">
        <v>699</v>
      </c>
      <c r="H100" s="72" t="s">
        <v>694</v>
      </c>
      <c r="I100" s="73" t="s">
        <v>279</v>
      </c>
      <c r="J100" s="74" t="s">
        <v>700</v>
      </c>
      <c r="K100" s="72" t="s">
        <v>279</v>
      </c>
      <c r="L100" s="72" t="s">
        <v>165</v>
      </c>
      <c r="M100" s="75" t="s">
        <v>109</v>
      </c>
      <c r="N100" s="75"/>
      <c r="O100" s="75">
        <v>8816</v>
      </c>
      <c r="P100" s="72">
        <v>628108.80000000005</v>
      </c>
      <c r="Q100" s="72">
        <v>6871499.7999999998</v>
      </c>
      <c r="R100" s="72">
        <v>48.939447999999999</v>
      </c>
      <c r="S100" s="72">
        <v>2.0186199999999999</v>
      </c>
      <c r="T100" s="194" t="str">
        <f t="shared" si="8"/>
        <v>LOUIS PASTEUR</v>
      </c>
      <c r="U100" s="190" t="str">
        <f t="shared" si="9"/>
        <v>LOUIS PASTEUR</v>
      </c>
      <c r="V100" s="76" t="s">
        <v>180</v>
      </c>
    </row>
    <row r="101" spans="1:22" s="71" customFormat="1" ht="12.75" customHeight="1">
      <c r="A101" s="72" t="s">
        <v>701</v>
      </c>
      <c r="B101" s="72" t="s">
        <v>702</v>
      </c>
      <c r="C101" s="72" t="s">
        <v>703</v>
      </c>
      <c r="D101" s="197" t="str">
        <f t="shared" si="6"/>
        <v>Centre</v>
      </c>
      <c r="E101" s="197" t="str">
        <f t="shared" si="7"/>
        <v>CENTRE</v>
      </c>
      <c r="F101" s="189" t="str">
        <f t="shared" si="5"/>
        <v>ECOLE ELEMENTAIRE CENTRE</v>
      </c>
      <c r="G101" s="72" t="s">
        <v>704</v>
      </c>
      <c r="H101" s="72" t="s">
        <v>694</v>
      </c>
      <c r="I101" s="73" t="s">
        <v>279</v>
      </c>
      <c r="J101" s="74" t="s">
        <v>705</v>
      </c>
      <c r="K101" s="72" t="s">
        <v>279</v>
      </c>
      <c r="L101" s="72" t="s">
        <v>165</v>
      </c>
      <c r="M101" s="75"/>
      <c r="N101" s="75"/>
      <c r="O101" s="75">
        <v>4108</v>
      </c>
      <c r="P101" s="72">
        <v>629606.6</v>
      </c>
      <c r="Q101" s="72">
        <v>6872156.5</v>
      </c>
      <c r="R101" s="72">
        <v>48.945518999999997</v>
      </c>
      <c r="S101" s="72">
        <v>2.0389550000000001</v>
      </c>
      <c r="T101" s="194" t="str">
        <f t="shared" si="8"/>
        <v>CENTRE</v>
      </c>
      <c r="U101" s="190" t="str">
        <f t="shared" si="9"/>
        <v>CENTRE</v>
      </c>
      <c r="V101" s="76" t="s">
        <v>180</v>
      </c>
    </row>
    <row r="102" spans="1:22" s="71" customFormat="1" ht="12.75" customHeight="1">
      <c r="A102" s="72" t="s">
        <v>706</v>
      </c>
      <c r="B102" s="72" t="s">
        <v>707</v>
      </c>
      <c r="C102" s="72" t="s">
        <v>708</v>
      </c>
      <c r="D102" s="197" t="str">
        <f t="shared" si="6"/>
        <v>Champfleury</v>
      </c>
      <c r="E102" s="197" t="str">
        <f t="shared" si="7"/>
        <v>CHAMPFLEURY</v>
      </c>
      <c r="F102" s="189" t="str">
        <f t="shared" si="5"/>
        <v>ECOLE ELEMENTAIRE CHAMPFLEURY</v>
      </c>
      <c r="G102" s="72" t="s">
        <v>709</v>
      </c>
      <c r="H102" s="72" t="s">
        <v>694</v>
      </c>
      <c r="I102" s="73" t="s">
        <v>279</v>
      </c>
      <c r="J102" s="74" t="s">
        <v>710</v>
      </c>
      <c r="K102" s="72" t="s">
        <v>279</v>
      </c>
      <c r="L102" s="72" t="s">
        <v>165</v>
      </c>
      <c r="M102" s="75"/>
      <c r="N102" s="75"/>
      <c r="O102" s="75">
        <v>3045</v>
      </c>
      <c r="P102" s="72">
        <v>629703.1</v>
      </c>
      <c r="Q102" s="72">
        <v>6872690.2000000002</v>
      </c>
      <c r="R102" s="72">
        <v>48.950327999999999</v>
      </c>
      <c r="S102" s="72">
        <v>2.040184</v>
      </c>
      <c r="T102" s="194" t="str">
        <f t="shared" si="8"/>
        <v>CHAMPFLEURY</v>
      </c>
      <c r="U102" s="190" t="str">
        <f t="shared" si="9"/>
        <v>CHAMPFLEURY</v>
      </c>
      <c r="V102" s="76" t="s">
        <v>180</v>
      </c>
    </row>
    <row r="103" spans="1:22" s="71" customFormat="1" ht="12.75" customHeight="1">
      <c r="A103" s="72" t="s">
        <v>711</v>
      </c>
      <c r="B103" s="72" t="s">
        <v>712</v>
      </c>
      <c r="C103" s="72" t="s">
        <v>713</v>
      </c>
      <c r="D103" s="197" t="str">
        <f t="shared" si="6"/>
        <v>Frédéric Mistral</v>
      </c>
      <c r="E103" s="197" t="str">
        <f t="shared" si="7"/>
        <v>FREDERIC MISTRAL</v>
      </c>
      <c r="F103" s="189" t="str">
        <f t="shared" si="5"/>
        <v>ECOLE MATERNELLE FREDERIC MISTRAL</v>
      </c>
      <c r="G103" s="72" t="s">
        <v>714</v>
      </c>
      <c r="H103" s="72" t="s">
        <v>694</v>
      </c>
      <c r="I103" s="73" t="s">
        <v>279</v>
      </c>
      <c r="J103" s="74" t="s">
        <v>715</v>
      </c>
      <c r="K103" s="72" t="s">
        <v>279</v>
      </c>
      <c r="L103" s="72" t="s">
        <v>83</v>
      </c>
      <c r="M103" s="75" t="s">
        <v>109</v>
      </c>
      <c r="N103" s="75"/>
      <c r="O103" s="75">
        <v>2620</v>
      </c>
      <c r="P103" s="72">
        <v>627859.80000000005</v>
      </c>
      <c r="Q103" s="72">
        <v>6871416.7999999998</v>
      </c>
      <c r="R103" s="72">
        <v>48.938673999999999</v>
      </c>
      <c r="S103" s="72">
        <v>2.0152350000000001</v>
      </c>
      <c r="T103" s="194" t="str">
        <f t="shared" si="8"/>
        <v>FREDERIC MISTRAL</v>
      </c>
      <c r="U103" s="190" t="str">
        <f t="shared" si="9"/>
        <v>FREDERIC MISTRAL</v>
      </c>
      <c r="V103" s="76" t="s">
        <v>180</v>
      </c>
    </row>
    <row r="104" spans="1:22" s="71" customFormat="1" ht="12.75" customHeight="1">
      <c r="A104" s="72" t="s">
        <v>716</v>
      </c>
      <c r="B104" s="72" t="s">
        <v>717</v>
      </c>
      <c r="C104" s="72" t="s">
        <v>718</v>
      </c>
      <c r="D104" s="197" t="str">
        <f t="shared" si="6"/>
        <v>Les Goélands</v>
      </c>
      <c r="E104" s="197" t="str">
        <f t="shared" si="7"/>
        <v>LES GOELANDS</v>
      </c>
      <c r="F104" s="189" t="str">
        <f t="shared" si="5"/>
        <v>ECOLE MATERNELLE LES GOELANDS</v>
      </c>
      <c r="G104" s="72" t="s">
        <v>719</v>
      </c>
      <c r="H104" s="72" t="s">
        <v>694</v>
      </c>
      <c r="I104" s="73" t="s">
        <v>279</v>
      </c>
      <c r="J104" s="87" t="s">
        <v>720</v>
      </c>
      <c r="K104" s="72" t="s">
        <v>279</v>
      </c>
      <c r="L104" s="72" t="s">
        <v>83</v>
      </c>
      <c r="M104" s="75" t="s">
        <v>109</v>
      </c>
      <c r="N104" s="75"/>
      <c r="O104" s="75">
        <v>4625</v>
      </c>
      <c r="P104" s="72">
        <v>628369.30000000005</v>
      </c>
      <c r="Q104" s="72">
        <v>6871451.7000000002</v>
      </c>
      <c r="R104" s="72">
        <v>48.939045</v>
      </c>
      <c r="S104" s="72">
        <v>2.0221830000000001</v>
      </c>
      <c r="T104" s="194" t="str">
        <f t="shared" si="8"/>
        <v>LES GOELANDS</v>
      </c>
      <c r="U104" s="190" t="str">
        <f t="shared" si="9"/>
        <v>LES GOELANDS</v>
      </c>
      <c r="V104" s="76" t="s">
        <v>180</v>
      </c>
    </row>
    <row r="105" spans="1:22" s="71" customFormat="1" ht="12.75" customHeight="1">
      <c r="A105" s="72" t="s">
        <v>721</v>
      </c>
      <c r="B105" s="72" t="s">
        <v>722</v>
      </c>
      <c r="C105" s="72" t="s">
        <v>723</v>
      </c>
      <c r="D105" s="197" t="str">
        <f t="shared" si="6"/>
        <v>Duguesclin</v>
      </c>
      <c r="E105" s="197" t="str">
        <f t="shared" si="7"/>
        <v>DUGUESCLIN</v>
      </c>
      <c r="F105" s="189" t="str">
        <f t="shared" si="5"/>
        <v>ECOLE ELEMENTAIRE DUGUESCLIN</v>
      </c>
      <c r="G105" s="72" t="s">
        <v>719</v>
      </c>
      <c r="H105" s="72" t="s">
        <v>694</v>
      </c>
      <c r="I105" s="73" t="s">
        <v>279</v>
      </c>
      <c r="J105" s="74" t="s">
        <v>724</v>
      </c>
      <c r="K105" s="72" t="s">
        <v>279</v>
      </c>
      <c r="L105" s="72" t="s">
        <v>165</v>
      </c>
      <c r="M105" s="75" t="s">
        <v>109</v>
      </c>
      <c r="N105" s="75"/>
      <c r="O105" s="75">
        <v>1242</v>
      </c>
      <c r="P105" s="72">
        <v>628408.5</v>
      </c>
      <c r="Q105" s="72">
        <v>6871440.2999999998</v>
      </c>
      <c r="R105" s="72">
        <v>48.938946999999999</v>
      </c>
      <c r="S105" s="72">
        <v>2.0227200000000001</v>
      </c>
      <c r="T105" s="194" t="str">
        <f t="shared" si="8"/>
        <v>DUGUESCLIN</v>
      </c>
      <c r="U105" s="190" t="str">
        <f t="shared" si="9"/>
        <v>DUGUESCLIN</v>
      </c>
      <c r="V105" s="76" t="s">
        <v>180</v>
      </c>
    </row>
    <row r="106" spans="1:22" s="71" customFormat="1" ht="12.75" customHeight="1">
      <c r="A106" s="72" t="s">
        <v>725</v>
      </c>
      <c r="B106" s="72" t="s">
        <v>726</v>
      </c>
      <c r="C106" s="72" t="s">
        <v>727</v>
      </c>
      <c r="D106" s="197" t="str">
        <f t="shared" si="6"/>
        <v>Robert Surcouf</v>
      </c>
      <c r="E106" s="197" t="str">
        <f t="shared" si="7"/>
        <v>ROBERT SURCOUF</v>
      </c>
      <c r="F106" s="189" t="str">
        <f t="shared" si="5"/>
        <v>ECOLE ELEMENTAIRE ROBERT SURCOUF</v>
      </c>
      <c r="G106" s="72" t="s">
        <v>719</v>
      </c>
      <c r="H106" s="72" t="s">
        <v>694</v>
      </c>
      <c r="I106" s="73" t="s">
        <v>279</v>
      </c>
      <c r="J106" s="74" t="s">
        <v>728</v>
      </c>
      <c r="K106" s="72" t="s">
        <v>279</v>
      </c>
      <c r="L106" s="72" t="s">
        <v>165</v>
      </c>
      <c r="M106" s="75" t="s">
        <v>109</v>
      </c>
      <c r="N106" s="75"/>
      <c r="O106" s="75">
        <v>1465</v>
      </c>
      <c r="P106" s="72">
        <v>628427.9</v>
      </c>
      <c r="Q106" s="72">
        <v>6871395.9000000004</v>
      </c>
      <c r="R106" s="72">
        <v>48.938549999999999</v>
      </c>
      <c r="S106" s="72">
        <v>2.022993</v>
      </c>
      <c r="T106" s="194" t="str">
        <f t="shared" si="8"/>
        <v>ROBERT SURCOUF</v>
      </c>
      <c r="U106" s="190" t="str">
        <f t="shared" si="9"/>
        <v>ROBERT SURCOUF</v>
      </c>
      <c r="V106" s="76" t="s">
        <v>180</v>
      </c>
    </row>
    <row r="107" spans="1:22" s="71" customFormat="1" ht="12.75" customHeight="1">
      <c r="A107" s="72" t="s">
        <v>729</v>
      </c>
      <c r="B107" s="72" t="s">
        <v>730</v>
      </c>
      <c r="C107" s="72" t="s">
        <v>731</v>
      </c>
      <c r="D107" s="197" t="str">
        <f t="shared" si="6"/>
        <v>Les Dahlias</v>
      </c>
      <c r="E107" s="197" t="str">
        <f t="shared" si="7"/>
        <v>LES DAHLIAS</v>
      </c>
      <c r="F107" s="189" t="str">
        <f t="shared" si="5"/>
        <v>ECOLE MATERNELLE LES DAHLIAS</v>
      </c>
      <c r="G107" s="72" t="s">
        <v>732</v>
      </c>
      <c r="H107" s="72" t="s">
        <v>694</v>
      </c>
      <c r="I107" s="73" t="s">
        <v>279</v>
      </c>
      <c r="J107" s="74" t="s">
        <v>733</v>
      </c>
      <c r="K107" s="72" t="s">
        <v>279</v>
      </c>
      <c r="L107" s="72" t="s">
        <v>83</v>
      </c>
      <c r="M107" s="75" t="s">
        <v>109</v>
      </c>
      <c r="N107" s="75"/>
      <c r="O107" s="75">
        <v>7498</v>
      </c>
      <c r="P107" s="72">
        <v>628305.69999999995</v>
      </c>
      <c r="Q107" s="72">
        <v>6871593.5</v>
      </c>
      <c r="R107" s="72">
        <v>48.940313000000003</v>
      </c>
      <c r="S107" s="72">
        <v>2.0212910000000002</v>
      </c>
      <c r="T107" s="194" t="str">
        <f t="shared" si="8"/>
        <v>LES DAHLIAS</v>
      </c>
      <c r="U107" s="190" t="str">
        <f t="shared" si="9"/>
        <v>LES DAHLIAS</v>
      </c>
      <c r="V107" s="76" t="s">
        <v>180</v>
      </c>
    </row>
    <row r="108" spans="1:22" s="71" customFormat="1" ht="12.75" customHeight="1">
      <c r="A108" s="72" t="s">
        <v>734</v>
      </c>
      <c r="B108" s="72" t="s">
        <v>735</v>
      </c>
      <c r="C108" s="72" t="s">
        <v>736</v>
      </c>
      <c r="D108" s="197" t="str">
        <f t="shared" si="6"/>
        <v>du Parc</v>
      </c>
      <c r="E108" s="197" t="str">
        <f t="shared" si="7"/>
        <v>DU PARC</v>
      </c>
      <c r="F108" s="189" t="str">
        <f t="shared" si="5"/>
        <v>ECOLE MATERNELLE DU PARC</v>
      </c>
      <c r="G108" s="72" t="s">
        <v>737</v>
      </c>
      <c r="H108" s="72" t="s">
        <v>694</v>
      </c>
      <c r="I108" s="73" t="s">
        <v>279</v>
      </c>
      <c r="J108" s="74" t="s">
        <v>738</v>
      </c>
      <c r="K108" s="72" t="s">
        <v>279</v>
      </c>
      <c r="L108" s="72" t="s">
        <v>83</v>
      </c>
      <c r="M108" s="75"/>
      <c r="N108" s="75"/>
      <c r="O108" s="75">
        <v>6509</v>
      </c>
      <c r="P108" s="72">
        <v>629138.30000000005</v>
      </c>
      <c r="Q108" s="72">
        <v>6871879.5</v>
      </c>
      <c r="R108" s="72">
        <v>48.942976999999999</v>
      </c>
      <c r="S108" s="72">
        <v>2.0326080000000002</v>
      </c>
      <c r="T108" s="194" t="str">
        <f t="shared" si="8"/>
        <v>DU PARC</v>
      </c>
      <c r="U108" s="190" t="str">
        <f t="shared" si="9"/>
        <v>LE PARC</v>
      </c>
      <c r="V108" s="76" t="s">
        <v>180</v>
      </c>
    </row>
    <row r="109" spans="1:22" s="71" customFormat="1" ht="12.75" customHeight="1">
      <c r="A109" s="72" t="s">
        <v>739</v>
      </c>
      <c r="B109" s="72" t="s">
        <v>740</v>
      </c>
      <c r="C109" s="72" t="s">
        <v>741</v>
      </c>
      <c r="D109" s="197" t="str">
        <f t="shared" si="6"/>
        <v>Champfleury</v>
      </c>
      <c r="E109" s="197" t="str">
        <f t="shared" si="7"/>
        <v>CHAMPFLEURY</v>
      </c>
      <c r="F109" s="189" t="str">
        <f t="shared" si="5"/>
        <v>ECOLE MATERNELLE CHAMPFLEURY</v>
      </c>
      <c r="G109" s="72" t="s">
        <v>742</v>
      </c>
      <c r="H109" s="72" t="s">
        <v>694</v>
      </c>
      <c r="I109" s="73" t="s">
        <v>279</v>
      </c>
      <c r="J109" s="74" t="s">
        <v>743</v>
      </c>
      <c r="K109" s="72" t="s">
        <v>279</v>
      </c>
      <c r="L109" s="72" t="s">
        <v>83</v>
      </c>
      <c r="M109" s="75"/>
      <c r="N109" s="75"/>
      <c r="O109" s="75">
        <v>5152</v>
      </c>
      <c r="P109" s="72">
        <v>629656.9</v>
      </c>
      <c r="Q109" s="72">
        <v>6872707.2999999998</v>
      </c>
      <c r="R109" s="72">
        <v>48.950476999999999</v>
      </c>
      <c r="S109" s="72">
        <v>2.0395500000000002</v>
      </c>
      <c r="T109" s="194" t="str">
        <f t="shared" si="8"/>
        <v>CHAMPFLEURY</v>
      </c>
      <c r="U109" s="190" t="str">
        <f t="shared" si="9"/>
        <v>CHAMPFLEURY</v>
      </c>
      <c r="V109" s="76" t="s">
        <v>180</v>
      </c>
    </row>
    <row r="110" spans="1:22" s="71" customFormat="1" ht="12.75" customHeight="1">
      <c r="A110" s="72" t="s">
        <v>744</v>
      </c>
      <c r="B110" s="72" t="s">
        <v>745</v>
      </c>
      <c r="C110" s="72" t="s">
        <v>4762</v>
      </c>
      <c r="D110" s="197" t="str">
        <f t="shared" si="6"/>
        <v>les Cigognes</v>
      </c>
      <c r="E110" s="197" t="str">
        <f t="shared" si="7"/>
        <v>LES CIGOGNES</v>
      </c>
      <c r="F110" s="189" t="str">
        <f t="shared" si="5"/>
        <v>ECOLE MATERNELLE LES CIGOGNES</v>
      </c>
      <c r="G110" s="72" t="s">
        <v>746</v>
      </c>
      <c r="H110" s="72" t="s">
        <v>694</v>
      </c>
      <c r="I110" s="73" t="s">
        <v>279</v>
      </c>
      <c r="J110" s="74" t="s">
        <v>747</v>
      </c>
      <c r="K110" s="72" t="s">
        <v>279</v>
      </c>
      <c r="L110" s="72" t="s">
        <v>83</v>
      </c>
      <c r="M110" s="75"/>
      <c r="N110" s="75"/>
      <c r="O110" s="75">
        <v>4584</v>
      </c>
      <c r="P110" s="72">
        <v>629237.1</v>
      </c>
      <c r="Q110" s="72">
        <v>6872691.9000000004</v>
      </c>
      <c r="R110" s="72">
        <v>48.950293000000002</v>
      </c>
      <c r="S110" s="72">
        <v>2.0338210000000001</v>
      </c>
      <c r="T110" s="194" t="str">
        <f t="shared" si="8"/>
        <v>LES CIGOGNES</v>
      </c>
      <c r="U110" s="190" t="str">
        <f t="shared" si="9"/>
        <v>LES CIGOGNES</v>
      </c>
      <c r="V110" s="76" t="s">
        <v>180</v>
      </c>
    </row>
    <row r="111" spans="1:22" s="71" customFormat="1" ht="12.75" customHeight="1">
      <c r="A111" s="72" t="s">
        <v>748</v>
      </c>
      <c r="B111" s="72" t="s">
        <v>749</v>
      </c>
      <c r="C111" s="72" t="s">
        <v>750</v>
      </c>
      <c r="D111" s="197" t="str">
        <f t="shared" si="6"/>
        <v>Les Bords de Seine</v>
      </c>
      <c r="E111" s="197" t="str">
        <f t="shared" si="7"/>
        <v>LES BORDS DE SEINE</v>
      </c>
      <c r="F111" s="189" t="str">
        <f t="shared" si="5"/>
        <v>ECOLE PRIMAIRE LES BORDS DE SEINE</v>
      </c>
      <c r="G111" s="72" t="s">
        <v>751</v>
      </c>
      <c r="H111" s="72" t="s">
        <v>694</v>
      </c>
      <c r="I111" s="73" t="s">
        <v>279</v>
      </c>
      <c r="J111" s="74" t="s">
        <v>752</v>
      </c>
      <c r="K111" s="72" t="s">
        <v>279</v>
      </c>
      <c r="L111" s="72" t="s">
        <v>195</v>
      </c>
      <c r="M111" s="75"/>
      <c r="N111" s="75"/>
      <c r="O111" s="75">
        <v>9999</v>
      </c>
      <c r="P111" s="72">
        <v>629078.6</v>
      </c>
      <c r="Q111" s="72">
        <v>6871523.0999999996</v>
      </c>
      <c r="R111" s="72">
        <v>48.939765999999999</v>
      </c>
      <c r="S111" s="72">
        <v>2.0318529999999999</v>
      </c>
      <c r="T111" s="194" t="str">
        <f t="shared" si="8"/>
        <v>LES BORDS DE SEINE</v>
      </c>
      <c r="U111" s="190" t="str">
        <f t="shared" si="9"/>
        <v>LES BORDS DE SEINE</v>
      </c>
      <c r="V111" s="76" t="s">
        <v>180</v>
      </c>
    </row>
    <row r="112" spans="1:22" s="71" customFormat="1" ht="12.75" customHeight="1">
      <c r="A112" s="72" t="s">
        <v>753</v>
      </c>
      <c r="B112" s="72" t="s">
        <v>754</v>
      </c>
      <c r="C112" s="72" t="s">
        <v>755</v>
      </c>
      <c r="D112" s="197" t="str">
        <f t="shared" si="6"/>
        <v>Maurice Berteaux</v>
      </c>
      <c r="E112" s="197" t="str">
        <f t="shared" si="7"/>
        <v>MAURICE BERTEAUX</v>
      </c>
      <c r="F112" s="189" t="str">
        <f t="shared" si="5"/>
        <v>ECOLE ELEMENTAIRE MAURICE BERTEAUX</v>
      </c>
      <c r="G112" s="72" t="s">
        <v>756</v>
      </c>
      <c r="H112" s="72" t="s">
        <v>757</v>
      </c>
      <c r="I112" s="73" t="s">
        <v>758</v>
      </c>
      <c r="J112" s="74" t="s">
        <v>759</v>
      </c>
      <c r="K112" s="72" t="s">
        <v>760</v>
      </c>
      <c r="L112" s="72" t="s">
        <v>165</v>
      </c>
      <c r="M112" s="75"/>
      <c r="N112" s="75"/>
      <c r="O112" s="75">
        <v>4618</v>
      </c>
      <c r="P112" s="72">
        <v>640247.1</v>
      </c>
      <c r="Q112" s="72">
        <v>6868478.2999999998</v>
      </c>
      <c r="R112" s="72">
        <v>48.913521000000003</v>
      </c>
      <c r="S112" s="72">
        <v>2.1847310000000002</v>
      </c>
      <c r="T112" s="194" t="str">
        <f t="shared" si="8"/>
        <v>MAURICE BERTEAUX</v>
      </c>
      <c r="U112" s="190" t="str">
        <f t="shared" si="9"/>
        <v>MAURICE BERTEAUX</v>
      </c>
      <c r="V112" s="76" t="s">
        <v>761</v>
      </c>
    </row>
    <row r="113" spans="1:22" s="71" customFormat="1" ht="12.75" customHeight="1">
      <c r="A113" s="72" t="s">
        <v>762</v>
      </c>
      <c r="B113" s="72" t="s">
        <v>763</v>
      </c>
      <c r="C113" s="72" t="s">
        <v>764</v>
      </c>
      <c r="D113" s="197" t="str">
        <f t="shared" si="6"/>
        <v>du Parc</v>
      </c>
      <c r="E113" s="197" t="str">
        <f t="shared" si="7"/>
        <v>DU PARC</v>
      </c>
      <c r="F113" s="189" t="str">
        <f t="shared" si="5"/>
        <v>ECOLE ELEMENTAIRE DU PARC</v>
      </c>
      <c r="G113" s="72" t="s">
        <v>765</v>
      </c>
      <c r="H113" s="72" t="s">
        <v>757</v>
      </c>
      <c r="I113" s="73" t="s">
        <v>758</v>
      </c>
      <c r="J113" s="74" t="s">
        <v>766</v>
      </c>
      <c r="K113" s="72" t="s">
        <v>760</v>
      </c>
      <c r="L113" s="72" t="s">
        <v>165</v>
      </c>
      <c r="M113" s="75"/>
      <c r="N113" s="75"/>
      <c r="O113" s="75">
        <v>6262</v>
      </c>
      <c r="P113" s="72">
        <v>639587.80000000005</v>
      </c>
      <c r="Q113" s="72">
        <v>6867594.9000000004</v>
      </c>
      <c r="R113" s="72">
        <v>48.905515000000001</v>
      </c>
      <c r="S113" s="72">
        <v>2.175862</v>
      </c>
      <c r="T113" s="194" t="str">
        <f t="shared" si="8"/>
        <v>DU PARC</v>
      </c>
      <c r="U113" s="190" t="str">
        <f t="shared" si="9"/>
        <v>LE PARC</v>
      </c>
      <c r="V113" s="76" t="s">
        <v>761</v>
      </c>
    </row>
    <row r="114" spans="1:22" s="71" customFormat="1" ht="12.75" customHeight="1">
      <c r="A114" s="72" t="s">
        <v>767</v>
      </c>
      <c r="B114" s="72" t="s">
        <v>768</v>
      </c>
      <c r="C114" s="72" t="s">
        <v>769</v>
      </c>
      <c r="D114" s="197" t="str">
        <f t="shared" si="6"/>
        <v>Maurice Berteaux</v>
      </c>
      <c r="E114" s="197" t="str">
        <f t="shared" si="7"/>
        <v>MAURICE BERTEAUX</v>
      </c>
      <c r="F114" s="189" t="str">
        <f t="shared" si="5"/>
        <v>ECOLE MATERNELLE MAURICE BERTEAUX</v>
      </c>
      <c r="G114" s="72" t="s">
        <v>770</v>
      </c>
      <c r="H114" s="72" t="s">
        <v>757</v>
      </c>
      <c r="I114" s="73" t="s">
        <v>758</v>
      </c>
      <c r="J114" s="74" t="s">
        <v>771</v>
      </c>
      <c r="K114" s="72" t="s">
        <v>760</v>
      </c>
      <c r="L114" s="72" t="s">
        <v>83</v>
      </c>
      <c r="M114" s="75"/>
      <c r="N114" s="75"/>
      <c r="O114" s="75">
        <v>9986</v>
      </c>
      <c r="P114" s="72">
        <v>640311</v>
      </c>
      <c r="Q114" s="72">
        <v>6868466</v>
      </c>
      <c r="R114" s="72">
        <v>48.913415999999998</v>
      </c>
      <c r="S114" s="72">
        <v>2.1856049999999998</v>
      </c>
      <c r="T114" s="194" t="str">
        <f t="shared" si="8"/>
        <v>MAURICE BERTEAUX</v>
      </c>
      <c r="U114" s="190" t="str">
        <f t="shared" si="9"/>
        <v>MAURICE BERTEAUX</v>
      </c>
      <c r="V114" s="76" t="s">
        <v>761</v>
      </c>
    </row>
    <row r="115" spans="1:22" s="71" customFormat="1" ht="12.75" customHeight="1">
      <c r="A115" s="72" t="s">
        <v>772</v>
      </c>
      <c r="B115" s="72" t="s">
        <v>773</v>
      </c>
      <c r="C115" s="72" t="s">
        <v>774</v>
      </c>
      <c r="D115" s="197" t="str">
        <f t="shared" si="6"/>
        <v>Victor Hugo</v>
      </c>
      <c r="E115" s="197" t="str">
        <f t="shared" si="7"/>
        <v>VICTOR HUGO</v>
      </c>
      <c r="F115" s="189" t="str">
        <f t="shared" si="5"/>
        <v>ECOLE MATERNELLE VICTOR HUGO</v>
      </c>
      <c r="G115" s="72" t="s">
        <v>775</v>
      </c>
      <c r="H115" s="72" t="s">
        <v>757</v>
      </c>
      <c r="I115" s="73" t="s">
        <v>758</v>
      </c>
      <c r="J115" s="74" t="s">
        <v>776</v>
      </c>
      <c r="K115" s="72" t="s">
        <v>760</v>
      </c>
      <c r="L115" s="72" t="s">
        <v>83</v>
      </c>
      <c r="M115" s="75"/>
      <c r="N115" s="75"/>
      <c r="O115" s="75">
        <v>2732</v>
      </c>
      <c r="P115" s="72">
        <v>639367.5</v>
      </c>
      <c r="Q115" s="72">
        <v>6867713.0999999996</v>
      </c>
      <c r="R115" s="72">
        <v>48.906556999999999</v>
      </c>
      <c r="S115" s="72">
        <v>2.1728399999999999</v>
      </c>
      <c r="T115" s="194" t="str">
        <f t="shared" si="8"/>
        <v>VICTOR HUGO</v>
      </c>
      <c r="U115" s="190" t="str">
        <f t="shared" si="9"/>
        <v>VICTOR HUGO</v>
      </c>
      <c r="V115" s="76" t="s">
        <v>761</v>
      </c>
    </row>
    <row r="116" spans="1:22" s="71" customFormat="1" ht="12.75" customHeight="1">
      <c r="A116" s="72" t="s">
        <v>777</v>
      </c>
      <c r="B116" s="72" t="s">
        <v>778</v>
      </c>
      <c r="C116" s="72" t="s">
        <v>779</v>
      </c>
      <c r="D116" s="197" t="str">
        <f t="shared" si="6"/>
        <v>Les Alouettes</v>
      </c>
      <c r="E116" s="197" t="str">
        <f t="shared" si="7"/>
        <v>LES ALOUETTES</v>
      </c>
      <c r="F116" s="189" t="str">
        <f t="shared" si="5"/>
        <v>ECOLE MATERNELLE LES ALOUETTES</v>
      </c>
      <c r="G116" s="72" t="s">
        <v>780</v>
      </c>
      <c r="H116" s="72" t="s">
        <v>757</v>
      </c>
      <c r="I116" s="73" t="s">
        <v>758</v>
      </c>
      <c r="J116" s="74" t="s">
        <v>781</v>
      </c>
      <c r="K116" s="72" t="s">
        <v>760</v>
      </c>
      <c r="L116" s="72" t="s">
        <v>83</v>
      </c>
      <c r="M116" s="75"/>
      <c r="N116" s="75"/>
      <c r="O116" s="75">
        <v>8313</v>
      </c>
      <c r="P116" s="72">
        <v>639497.69999999995</v>
      </c>
      <c r="Q116" s="72">
        <v>6868838.4000000004</v>
      </c>
      <c r="R116" s="72">
        <v>48.916688999999998</v>
      </c>
      <c r="S116" s="72">
        <v>2.1744560000000002</v>
      </c>
      <c r="T116" s="194" t="str">
        <f t="shared" si="8"/>
        <v>LES ALOUETTES</v>
      </c>
      <c r="U116" s="190" t="str">
        <f t="shared" si="9"/>
        <v>LES ALOUETTES</v>
      </c>
      <c r="V116" s="76" t="s">
        <v>761</v>
      </c>
    </row>
    <row r="117" spans="1:22" s="71" customFormat="1" ht="12.75" customHeight="1">
      <c r="A117" s="72" t="s">
        <v>782</v>
      </c>
      <c r="B117" s="72" t="s">
        <v>783</v>
      </c>
      <c r="C117" s="72" t="s">
        <v>784</v>
      </c>
      <c r="D117" s="197" t="str">
        <f t="shared" si="6"/>
        <v>Jacques Prévert</v>
      </c>
      <c r="E117" s="197" t="str">
        <f t="shared" si="7"/>
        <v>JACQUES PREVERT</v>
      </c>
      <c r="F117" s="189" t="str">
        <f t="shared" si="5"/>
        <v>ECOLE ELEMENTAIRE JACQUES PREVERT</v>
      </c>
      <c r="G117" s="72" t="s">
        <v>785</v>
      </c>
      <c r="H117" s="72" t="s">
        <v>757</v>
      </c>
      <c r="I117" s="73" t="s">
        <v>758</v>
      </c>
      <c r="J117" s="74" t="s">
        <v>786</v>
      </c>
      <c r="K117" s="72" t="s">
        <v>760</v>
      </c>
      <c r="L117" s="72" t="s">
        <v>165</v>
      </c>
      <c r="M117" s="75"/>
      <c r="N117" s="75"/>
      <c r="O117" s="75">
        <v>8064</v>
      </c>
      <c r="P117" s="72">
        <v>639589.69999999995</v>
      </c>
      <c r="Q117" s="72">
        <v>6868858.5</v>
      </c>
      <c r="R117" s="72">
        <v>48.916877999999997</v>
      </c>
      <c r="S117" s="72">
        <v>2.1757080000000002</v>
      </c>
      <c r="T117" s="194" t="str">
        <f t="shared" si="8"/>
        <v>JACQUES PREVERT</v>
      </c>
      <c r="U117" s="190" t="str">
        <f t="shared" si="9"/>
        <v>JACQUES PREVERT</v>
      </c>
      <c r="V117" s="76" t="s">
        <v>761</v>
      </c>
    </row>
    <row r="118" spans="1:22" s="71" customFormat="1" ht="12.75" customHeight="1">
      <c r="A118" s="72" t="s">
        <v>787</v>
      </c>
      <c r="B118" s="72" t="s">
        <v>788</v>
      </c>
      <c r="C118" s="72" t="s">
        <v>789</v>
      </c>
      <c r="D118" s="197" t="str">
        <f t="shared" si="6"/>
        <v>Les Plants Catelaine</v>
      </c>
      <c r="E118" s="197" t="str">
        <f t="shared" si="7"/>
        <v>LES PLANTS CATELAINE</v>
      </c>
      <c r="F118" s="189" t="str">
        <f t="shared" si="5"/>
        <v>ECOLE MATERNELLE LES PLANTS CATELAINE</v>
      </c>
      <c r="G118" s="72" t="s">
        <v>790</v>
      </c>
      <c r="H118" s="72" t="s">
        <v>757</v>
      </c>
      <c r="I118" s="73" t="s">
        <v>758</v>
      </c>
      <c r="J118" s="74" t="s">
        <v>791</v>
      </c>
      <c r="K118" s="72" t="s">
        <v>760</v>
      </c>
      <c r="L118" s="72" t="s">
        <v>83</v>
      </c>
      <c r="M118" s="75"/>
      <c r="N118" s="75"/>
      <c r="O118" s="75">
        <v>2430</v>
      </c>
      <c r="P118" s="72">
        <v>639728.5</v>
      </c>
      <c r="Q118" s="72">
        <v>6868191</v>
      </c>
      <c r="R118" s="72">
        <v>48.910888999999997</v>
      </c>
      <c r="S118" s="72">
        <v>2.1776970000000002</v>
      </c>
      <c r="T118" s="194" t="str">
        <f t="shared" si="8"/>
        <v>LES PLANTS CATELAINE</v>
      </c>
      <c r="U118" s="190" t="str">
        <f t="shared" si="9"/>
        <v>LES PLANTS CATELAINE</v>
      </c>
      <c r="V118" s="76" t="s">
        <v>761</v>
      </c>
    </row>
    <row r="119" spans="1:22" s="71" customFormat="1" ht="12.75" customHeight="1">
      <c r="A119" s="72" t="s">
        <v>792</v>
      </c>
      <c r="B119" s="72" t="s">
        <v>793</v>
      </c>
      <c r="C119" s="72" t="s">
        <v>794</v>
      </c>
      <c r="D119" s="197" t="str">
        <f t="shared" si="6"/>
        <v>Les Plants Catelaine</v>
      </c>
      <c r="E119" s="197" t="str">
        <f t="shared" si="7"/>
        <v>LES PLANTS CATELAINE</v>
      </c>
      <c r="F119" s="189" t="str">
        <f t="shared" si="5"/>
        <v>ECOLE ELEMENTAIRE LES PLANTS CATELAINE</v>
      </c>
      <c r="G119" s="72" t="s">
        <v>790</v>
      </c>
      <c r="H119" s="72" t="s">
        <v>757</v>
      </c>
      <c r="I119" s="73" t="s">
        <v>758</v>
      </c>
      <c r="J119" s="74" t="s">
        <v>795</v>
      </c>
      <c r="K119" s="72" t="s">
        <v>760</v>
      </c>
      <c r="L119" s="72" t="s">
        <v>165</v>
      </c>
      <c r="M119" s="75"/>
      <c r="N119" s="75"/>
      <c r="O119" s="75">
        <v>9869</v>
      </c>
      <c r="P119" s="72">
        <v>639701.30000000005</v>
      </c>
      <c r="Q119" s="72">
        <v>6868234.5</v>
      </c>
      <c r="R119" s="72">
        <v>48.911276999999998</v>
      </c>
      <c r="S119" s="72">
        <v>2.1773199999999999</v>
      </c>
      <c r="T119" s="194" t="str">
        <f t="shared" si="8"/>
        <v>LES PLANTS CATELAINE</v>
      </c>
      <c r="U119" s="190" t="str">
        <f t="shared" si="9"/>
        <v>LES PLANTS CATELAINE</v>
      </c>
      <c r="V119" s="76" t="s">
        <v>761</v>
      </c>
    </row>
    <row r="120" spans="1:22" s="71" customFormat="1" ht="12.75" customHeight="1">
      <c r="A120" s="72" t="s">
        <v>796</v>
      </c>
      <c r="B120" s="72" t="s">
        <v>797</v>
      </c>
      <c r="C120" s="72" t="s">
        <v>262</v>
      </c>
      <c r="D120" s="197" t="str">
        <f t="shared" si="6"/>
        <v/>
      </c>
      <c r="E120" s="197" t="str">
        <f t="shared" si="7"/>
        <v/>
      </c>
      <c r="F120" s="189" t="str">
        <f t="shared" si="5"/>
        <v xml:space="preserve">ECOLE MATERNELLE </v>
      </c>
      <c r="G120" s="72" t="s">
        <v>798</v>
      </c>
      <c r="H120" s="72" t="s">
        <v>799</v>
      </c>
      <c r="I120" s="73" t="s">
        <v>800</v>
      </c>
      <c r="J120" s="74" t="s">
        <v>801</v>
      </c>
      <c r="K120" s="72" t="s">
        <v>164</v>
      </c>
      <c r="L120" s="72" t="s">
        <v>83</v>
      </c>
      <c r="M120" s="75"/>
      <c r="N120" s="75"/>
      <c r="O120" s="75">
        <v>8354</v>
      </c>
      <c r="P120" s="72">
        <v>624663.9</v>
      </c>
      <c r="Q120" s="72">
        <v>6842134.4000000004</v>
      </c>
      <c r="R120" s="72">
        <v>48.674976000000001</v>
      </c>
      <c r="S120" s="72">
        <v>1.976793</v>
      </c>
      <c r="T120" s="194" t="str">
        <f t="shared" si="8"/>
        <v xml:space="preserve">CERNAY LA VILLE </v>
      </c>
      <c r="U120" s="190" t="str">
        <f t="shared" si="9"/>
        <v xml:space="preserve">CERNAY LA VILLE </v>
      </c>
      <c r="V120" s="76" t="s">
        <v>655</v>
      </c>
    </row>
    <row r="121" spans="1:22" s="71" customFormat="1" ht="12.75" customHeight="1">
      <c r="A121" s="72" t="s">
        <v>802</v>
      </c>
      <c r="B121" s="72" t="s">
        <v>803</v>
      </c>
      <c r="C121" s="72" t="s">
        <v>245</v>
      </c>
      <c r="D121" s="197" t="str">
        <f t="shared" si="6"/>
        <v/>
      </c>
      <c r="E121" s="197" t="str">
        <f t="shared" si="7"/>
        <v/>
      </c>
      <c r="F121" s="189" t="str">
        <f t="shared" si="5"/>
        <v xml:space="preserve">ECOLE ELEMENTAIRE </v>
      </c>
      <c r="G121" s="72" t="s">
        <v>798</v>
      </c>
      <c r="H121" s="72" t="s">
        <v>799</v>
      </c>
      <c r="I121" s="73" t="s">
        <v>800</v>
      </c>
      <c r="J121" s="74" t="s">
        <v>804</v>
      </c>
      <c r="K121" s="72" t="s">
        <v>164</v>
      </c>
      <c r="L121" s="72" t="s">
        <v>165</v>
      </c>
      <c r="M121" s="75"/>
      <c r="N121" s="75"/>
      <c r="O121" s="75">
        <v>6791</v>
      </c>
      <c r="P121" s="72">
        <v>624662.80000000005</v>
      </c>
      <c r="Q121" s="72">
        <v>6842135.2000000002</v>
      </c>
      <c r="R121" s="72">
        <v>48.674982999999997</v>
      </c>
      <c r="S121" s="72">
        <v>1.9767779999999999</v>
      </c>
      <c r="T121" s="194" t="str">
        <f t="shared" si="8"/>
        <v xml:space="preserve">CERNAY LA VILLE </v>
      </c>
      <c r="U121" s="190" t="str">
        <f t="shared" si="9"/>
        <v xml:space="preserve">CERNAY LA VILLE </v>
      </c>
      <c r="V121" s="76" t="s">
        <v>655</v>
      </c>
    </row>
    <row r="122" spans="1:22" s="71" customFormat="1" ht="12.75" customHeight="1">
      <c r="A122" s="72" t="s">
        <v>805</v>
      </c>
      <c r="B122" s="72" t="s">
        <v>806</v>
      </c>
      <c r="C122" s="72" t="s">
        <v>807</v>
      </c>
      <c r="D122" s="197" t="str">
        <f t="shared" si="6"/>
        <v>Châtaigneraie</v>
      </c>
      <c r="E122" s="197" t="str">
        <f t="shared" si="7"/>
        <v>CHATAIGNERAIE</v>
      </c>
      <c r="F122" s="189" t="str">
        <f t="shared" si="5"/>
        <v>ECOLE ELEMENTAIRE CHATAIGNERAIE</v>
      </c>
      <c r="G122" s="72" t="s">
        <v>808</v>
      </c>
      <c r="H122" s="72" t="s">
        <v>256</v>
      </c>
      <c r="I122" s="73" t="s">
        <v>809</v>
      </c>
      <c r="J122" s="74" t="s">
        <v>810</v>
      </c>
      <c r="K122" s="72" t="s">
        <v>259</v>
      </c>
      <c r="L122" s="72" t="s">
        <v>165</v>
      </c>
      <c r="M122" s="75"/>
      <c r="N122" s="75"/>
      <c r="O122" s="75">
        <v>7638</v>
      </c>
      <c r="P122" s="72">
        <v>629689.1</v>
      </c>
      <c r="Q122" s="72">
        <v>6867400.5</v>
      </c>
      <c r="R122" s="72">
        <v>48.902762000000003</v>
      </c>
      <c r="S122" s="72">
        <v>2.04087</v>
      </c>
      <c r="T122" s="194" t="str">
        <f t="shared" si="8"/>
        <v>CHATAIGNERAIE</v>
      </c>
      <c r="U122" s="190" t="str">
        <f t="shared" si="9"/>
        <v>CHATAIGNERAIE</v>
      </c>
      <c r="V122" s="76" t="s">
        <v>180</v>
      </c>
    </row>
    <row r="123" spans="1:22" s="71" customFormat="1" ht="12.75" customHeight="1">
      <c r="A123" s="72" t="s">
        <v>811</v>
      </c>
      <c r="B123" s="72" t="s">
        <v>812</v>
      </c>
      <c r="C123" s="72" t="s">
        <v>4782</v>
      </c>
      <c r="D123" s="197" t="str">
        <f t="shared" si="6"/>
        <v>des Petits Pas</v>
      </c>
      <c r="E123" s="197" t="str">
        <f t="shared" si="7"/>
        <v>DES PETITS PAS</v>
      </c>
      <c r="F123" s="189" t="str">
        <f t="shared" si="5"/>
        <v>ECOLE MATERNELLE DES PETITS PAS</v>
      </c>
      <c r="G123" s="72" t="s">
        <v>813</v>
      </c>
      <c r="H123" s="72" t="s">
        <v>256</v>
      </c>
      <c r="I123" s="73" t="s">
        <v>809</v>
      </c>
      <c r="J123" s="74" t="s">
        <v>814</v>
      </c>
      <c r="K123" s="72" t="s">
        <v>259</v>
      </c>
      <c r="L123" s="72" t="s">
        <v>83</v>
      </c>
      <c r="M123" s="75"/>
      <c r="N123" s="75"/>
      <c r="O123" s="75">
        <v>5054</v>
      </c>
      <c r="P123" s="72">
        <v>629561.5</v>
      </c>
      <c r="Q123" s="72">
        <v>6867361.0999999996</v>
      </c>
      <c r="R123" s="72">
        <v>48.902394000000001</v>
      </c>
      <c r="S123" s="72">
        <v>2.0391360000000001</v>
      </c>
      <c r="T123" s="194" t="str">
        <f t="shared" si="8"/>
        <v>DES PETITS PAS</v>
      </c>
      <c r="U123" s="190" t="str">
        <f t="shared" si="9"/>
        <v>LES PETITS PAS</v>
      </c>
      <c r="V123" s="76" t="s">
        <v>180</v>
      </c>
    </row>
    <row r="124" spans="1:22" s="71" customFormat="1" ht="12.75" customHeight="1">
      <c r="A124" s="72" t="s">
        <v>815</v>
      </c>
      <c r="B124" s="72" t="s">
        <v>816</v>
      </c>
      <c r="C124" s="72" t="s">
        <v>4784</v>
      </c>
      <c r="D124" s="197" t="str">
        <f t="shared" si="6"/>
        <v>Pasteur</v>
      </c>
      <c r="E124" s="197" t="str">
        <f t="shared" si="7"/>
        <v>PASTEUR</v>
      </c>
      <c r="F124" s="189" t="str">
        <f t="shared" si="5"/>
        <v>ECOLE PRIMAIRE PASTEUR</v>
      </c>
      <c r="G124" s="72" t="s">
        <v>817</v>
      </c>
      <c r="H124" s="72" t="s">
        <v>276</v>
      </c>
      <c r="I124" s="73" t="s">
        <v>818</v>
      </c>
      <c r="J124" s="74" t="s">
        <v>819</v>
      </c>
      <c r="K124" s="72" t="s">
        <v>818</v>
      </c>
      <c r="L124" s="72" t="s">
        <v>195</v>
      </c>
      <c r="M124" s="75" t="s">
        <v>109</v>
      </c>
      <c r="N124" s="75"/>
      <c r="O124" s="75">
        <v>1179</v>
      </c>
      <c r="P124" s="72">
        <v>628975.6</v>
      </c>
      <c r="Q124" s="72">
        <v>6875813.5999999996</v>
      </c>
      <c r="R124" s="72">
        <v>48.978332999999999</v>
      </c>
      <c r="S124" s="72">
        <v>2.0297269999999998</v>
      </c>
      <c r="T124" s="194" t="str">
        <f t="shared" si="8"/>
        <v>PASTEUR</v>
      </c>
      <c r="U124" s="190" t="str">
        <f t="shared" si="9"/>
        <v>PASTEUR</v>
      </c>
      <c r="V124" s="76" t="s">
        <v>280</v>
      </c>
    </row>
    <row r="125" spans="1:22" s="71" customFormat="1" ht="12.75" customHeight="1">
      <c r="A125" s="72" t="s">
        <v>820</v>
      </c>
      <c r="B125" s="72" t="s">
        <v>821</v>
      </c>
      <c r="C125" s="72" t="s">
        <v>822</v>
      </c>
      <c r="D125" s="197" t="str">
        <f t="shared" si="6"/>
        <v>Ronsard</v>
      </c>
      <c r="E125" s="197" t="str">
        <f t="shared" si="7"/>
        <v>RONSARD</v>
      </c>
      <c r="F125" s="189" t="str">
        <f t="shared" si="5"/>
        <v>ECOLE PRIMAIRE RONSARD</v>
      </c>
      <c r="G125" s="72" t="s">
        <v>823</v>
      </c>
      <c r="H125" s="72" t="s">
        <v>276</v>
      </c>
      <c r="I125" s="73" t="s">
        <v>818</v>
      </c>
      <c r="J125" s="74" t="s">
        <v>824</v>
      </c>
      <c r="K125" s="72" t="s">
        <v>818</v>
      </c>
      <c r="L125" s="72" t="s">
        <v>195</v>
      </c>
      <c r="M125" s="75" t="s">
        <v>109</v>
      </c>
      <c r="N125" s="75"/>
      <c r="O125" s="75">
        <v>1670</v>
      </c>
      <c r="P125" s="72">
        <v>629516.1</v>
      </c>
      <c r="Q125" s="72">
        <v>6875044.9000000004</v>
      </c>
      <c r="R125" s="72">
        <v>48.971480999999997</v>
      </c>
      <c r="S125" s="72">
        <v>2.037239</v>
      </c>
      <c r="T125" s="194" t="str">
        <f t="shared" si="8"/>
        <v>RONSARD</v>
      </c>
      <c r="U125" s="190" t="str">
        <f t="shared" si="9"/>
        <v>RONSARD</v>
      </c>
      <c r="V125" s="76" t="s">
        <v>280</v>
      </c>
    </row>
    <row r="126" spans="1:22" s="71" customFormat="1" ht="12.75" customHeight="1">
      <c r="A126" s="72" t="s">
        <v>825</v>
      </c>
      <c r="B126" s="72" t="s">
        <v>826</v>
      </c>
      <c r="C126" s="72" t="s">
        <v>4785</v>
      </c>
      <c r="D126" s="197" t="str">
        <f t="shared" si="6"/>
        <v>Rimbaud</v>
      </c>
      <c r="E126" s="197" t="str">
        <f t="shared" si="7"/>
        <v>RIMBAUD</v>
      </c>
      <c r="F126" s="189" t="str">
        <f t="shared" si="5"/>
        <v>ECOLE PRIMAIRE RIMBAUD</v>
      </c>
      <c r="G126" s="72" t="s">
        <v>827</v>
      </c>
      <c r="H126" s="72" t="s">
        <v>276</v>
      </c>
      <c r="I126" s="73" t="s">
        <v>818</v>
      </c>
      <c r="J126" s="74" t="s">
        <v>828</v>
      </c>
      <c r="K126" s="72" t="s">
        <v>818</v>
      </c>
      <c r="L126" s="72" t="s">
        <v>195</v>
      </c>
      <c r="M126" s="75"/>
      <c r="N126" s="75" t="s">
        <v>110</v>
      </c>
      <c r="O126" s="75">
        <v>8609</v>
      </c>
      <c r="P126" s="72">
        <v>628653.9</v>
      </c>
      <c r="Q126" s="72">
        <v>6875199.5999999996</v>
      </c>
      <c r="R126" s="72">
        <v>48.972777000000001</v>
      </c>
      <c r="S126" s="72">
        <v>2.0254370000000002</v>
      </c>
      <c r="T126" s="194" t="str">
        <f t="shared" si="8"/>
        <v>RIMBAUD</v>
      </c>
      <c r="U126" s="190" t="str">
        <f t="shared" si="9"/>
        <v>RIMBAUD</v>
      </c>
      <c r="V126" s="76" t="s">
        <v>280</v>
      </c>
    </row>
    <row r="127" spans="1:22" s="71" customFormat="1" ht="12.75" customHeight="1">
      <c r="A127" s="72" t="s">
        <v>829</v>
      </c>
      <c r="B127" s="72" t="s">
        <v>830</v>
      </c>
      <c r="C127" s="72" t="s">
        <v>831</v>
      </c>
      <c r="D127" s="197" t="str">
        <f t="shared" si="6"/>
        <v>Verlaine</v>
      </c>
      <c r="E127" s="197" t="str">
        <f t="shared" si="7"/>
        <v>VERLAINE</v>
      </c>
      <c r="F127" s="189" t="str">
        <f t="shared" si="5"/>
        <v>ECOLE PRIMAIRE VERLAINE</v>
      </c>
      <c r="G127" s="72" t="s">
        <v>832</v>
      </c>
      <c r="H127" s="72" t="s">
        <v>276</v>
      </c>
      <c r="I127" s="73" t="s">
        <v>818</v>
      </c>
      <c r="J127" s="74" t="s">
        <v>833</v>
      </c>
      <c r="K127" s="72" t="s">
        <v>818</v>
      </c>
      <c r="L127" s="72" t="s">
        <v>195</v>
      </c>
      <c r="M127" s="75" t="s">
        <v>109</v>
      </c>
      <c r="N127" s="75"/>
      <c r="O127" s="75">
        <v>8632</v>
      </c>
      <c r="P127" s="72">
        <v>629433.59999999998</v>
      </c>
      <c r="Q127" s="72">
        <v>6875245.0999999996</v>
      </c>
      <c r="R127" s="72">
        <v>48.973272000000001</v>
      </c>
      <c r="S127" s="72">
        <v>2.0360779999999998</v>
      </c>
      <c r="T127" s="194" t="str">
        <f t="shared" si="8"/>
        <v>VERLAINE</v>
      </c>
      <c r="U127" s="190" t="str">
        <f t="shared" si="9"/>
        <v>VERLAINE</v>
      </c>
      <c r="V127" s="76" t="s">
        <v>280</v>
      </c>
    </row>
    <row r="128" spans="1:22" s="71" customFormat="1" ht="12.75" customHeight="1">
      <c r="A128" s="72" t="s">
        <v>834</v>
      </c>
      <c r="B128" s="72" t="s">
        <v>835</v>
      </c>
      <c r="C128" s="72" t="s">
        <v>836</v>
      </c>
      <c r="D128" s="197" t="str">
        <f t="shared" si="6"/>
        <v>Mille Visages</v>
      </c>
      <c r="E128" s="197" t="str">
        <f t="shared" si="7"/>
        <v>MILLE VISAGES</v>
      </c>
      <c r="F128" s="189" t="str">
        <f t="shared" si="5"/>
        <v>ECOLE PRIMAIRE MILLE VISAGES</v>
      </c>
      <c r="G128" s="72" t="s">
        <v>837</v>
      </c>
      <c r="H128" s="72" t="s">
        <v>276</v>
      </c>
      <c r="I128" s="73" t="s">
        <v>818</v>
      </c>
      <c r="J128" s="74" t="s">
        <v>838</v>
      </c>
      <c r="K128" s="72" t="s">
        <v>818</v>
      </c>
      <c r="L128" s="72" t="s">
        <v>195</v>
      </c>
      <c r="M128" s="75"/>
      <c r="N128" s="75" t="s">
        <v>110</v>
      </c>
      <c r="O128" s="75">
        <v>3851</v>
      </c>
      <c r="P128" s="72">
        <v>628816.69999999995</v>
      </c>
      <c r="Q128" s="72">
        <v>6875420.9000000004</v>
      </c>
      <c r="R128" s="72">
        <v>48.974784</v>
      </c>
      <c r="S128" s="72">
        <v>2.0276230000000002</v>
      </c>
      <c r="T128" s="194" t="str">
        <f t="shared" si="8"/>
        <v>MILLE VISAGES</v>
      </c>
      <c r="U128" s="190" t="str">
        <f t="shared" si="9"/>
        <v>MILLE VISAGES</v>
      </c>
      <c r="V128" s="76" t="s">
        <v>280</v>
      </c>
    </row>
    <row r="129" spans="1:22" s="71" customFormat="1" ht="12.75" customHeight="1">
      <c r="A129" s="72" t="s">
        <v>839</v>
      </c>
      <c r="B129" s="72" t="s">
        <v>840</v>
      </c>
      <c r="C129" s="88" t="s">
        <v>841</v>
      </c>
      <c r="D129" s="197" t="str">
        <f t="shared" si="6"/>
        <v>Cité Champeau</v>
      </c>
      <c r="E129" s="197" t="str">
        <f t="shared" si="7"/>
        <v>CITE CHAMPEAU</v>
      </c>
      <c r="F129" s="189" t="str">
        <f t="shared" si="5"/>
        <v>ECOLE PRIMAIRE CITE CHAMPEAU</v>
      </c>
      <c r="G129" s="88" t="s">
        <v>842</v>
      </c>
      <c r="H129" s="88" t="s">
        <v>276</v>
      </c>
      <c r="I129" s="89" t="s">
        <v>818</v>
      </c>
      <c r="J129" s="87" t="s">
        <v>843</v>
      </c>
      <c r="K129" s="72" t="s">
        <v>818</v>
      </c>
      <c r="L129" s="72" t="s">
        <v>195</v>
      </c>
      <c r="M129" s="75"/>
      <c r="N129" s="75" t="s">
        <v>110</v>
      </c>
      <c r="O129" s="75">
        <v>2651</v>
      </c>
      <c r="P129" s="72">
        <v>629041.80000000005</v>
      </c>
      <c r="Q129" s="72">
        <v>6875220.9000000004</v>
      </c>
      <c r="R129" s="72">
        <v>48.973011</v>
      </c>
      <c r="S129" s="72">
        <v>2.0307309999999998</v>
      </c>
      <c r="T129" s="194" t="str">
        <f t="shared" si="8"/>
        <v>CITE CHAMPEAU</v>
      </c>
      <c r="U129" s="190" t="str">
        <f t="shared" si="9"/>
        <v>CITE CHAMPEAU</v>
      </c>
      <c r="V129" s="76" t="s">
        <v>280</v>
      </c>
    </row>
    <row r="130" spans="1:22" s="71" customFormat="1" ht="12.75" customHeight="1">
      <c r="A130" s="72" t="s">
        <v>844</v>
      </c>
      <c r="B130" s="72" t="s">
        <v>845</v>
      </c>
      <c r="C130" s="88" t="s">
        <v>784</v>
      </c>
      <c r="D130" s="197" t="str">
        <f t="shared" si="6"/>
        <v>Jacques Prévert</v>
      </c>
      <c r="E130" s="197" t="str">
        <f t="shared" si="7"/>
        <v>JACQUES PREVERT</v>
      </c>
      <c r="F130" s="189" t="str">
        <f t="shared" ref="F130:F193" si="10">(IF(L130="M","ECOLE MATERNELLE",IF(L130="E","ECOLE ELEMENTAIRE",IF(L130="P","ECOLE PRIMAIRE","Inconnu"))))&amp;" "&amp;E130</f>
        <v>ECOLE PRIMAIRE JACQUES PREVERT</v>
      </c>
      <c r="G130" s="88" t="s">
        <v>846</v>
      </c>
      <c r="H130" s="88" t="s">
        <v>847</v>
      </c>
      <c r="I130" s="89" t="s">
        <v>848</v>
      </c>
      <c r="J130" s="87" t="s">
        <v>849</v>
      </c>
      <c r="K130" s="72" t="s">
        <v>271</v>
      </c>
      <c r="L130" s="72" t="s">
        <v>195</v>
      </c>
      <c r="M130" s="75"/>
      <c r="N130" s="75"/>
      <c r="O130" s="75">
        <v>2827</v>
      </c>
      <c r="P130" s="72">
        <v>621935.9</v>
      </c>
      <c r="Q130" s="72">
        <v>6874517.2000000002</v>
      </c>
      <c r="R130" s="72">
        <v>48.965859999999999</v>
      </c>
      <c r="S130" s="72">
        <v>1.933808</v>
      </c>
      <c r="T130" s="194" t="str">
        <f t="shared" si="8"/>
        <v>JACQUES PREVERT</v>
      </c>
      <c r="U130" s="190" t="str">
        <f t="shared" si="9"/>
        <v>JACQUES PREVERT</v>
      </c>
      <c r="V130" s="76" t="s">
        <v>251</v>
      </c>
    </row>
    <row r="131" spans="1:22" s="71" customFormat="1" ht="12.75" customHeight="1">
      <c r="A131" s="72" t="s">
        <v>850</v>
      </c>
      <c r="B131" s="72" t="s">
        <v>851</v>
      </c>
      <c r="C131" s="72" t="s">
        <v>245</v>
      </c>
      <c r="D131" s="197" t="str">
        <f t="shared" ref="D131:D194" si="11">TRIM(SUBSTITUTE(SUBSTITUTE(C131,"Ecole maternelle",""),"Ecole élémentaire",""))</f>
        <v/>
      </c>
      <c r="E131" s="197" t="str">
        <f t="shared" ref="E131:E194" si="12">UPPER(SUBSTITUTE(SUBSTITUTE(SUBSTITUTE(SUBSTITUTE(SUBSTITUTE(SUBSTITUTE(SUBSTITUTE(D131, "é", "e"), "è", "e"), "ê", "e"), "à", "a"), "â", "a"), "ù", "u"), "ô", "o"))</f>
        <v/>
      </c>
      <c r="F131" s="189" t="str">
        <f t="shared" si="10"/>
        <v xml:space="preserve">ECOLE ELEMENTAIRE </v>
      </c>
      <c r="G131" s="72" t="s">
        <v>852</v>
      </c>
      <c r="H131" s="72" t="s">
        <v>853</v>
      </c>
      <c r="I131" s="73" t="s">
        <v>854</v>
      </c>
      <c r="J131" s="74" t="s">
        <v>855</v>
      </c>
      <c r="K131" s="72" t="s">
        <v>856</v>
      </c>
      <c r="L131" s="72" t="s">
        <v>165</v>
      </c>
      <c r="M131" s="75"/>
      <c r="N131" s="75"/>
      <c r="O131" s="75">
        <v>7877</v>
      </c>
      <c r="P131" s="72">
        <v>633142.1</v>
      </c>
      <c r="Q131" s="72">
        <v>6848823.7000000002</v>
      </c>
      <c r="R131" s="72">
        <v>48.736071000000003</v>
      </c>
      <c r="S131" s="72">
        <v>2.0908859999999998</v>
      </c>
      <c r="T131" s="194" t="str">
        <f t="shared" ref="T131:T194" si="13">IF(D131="",I131,E131)</f>
        <v>CHATEAUFORT</v>
      </c>
      <c r="U131" s="190" t="str">
        <f t="shared" ref="U131:U194" si="14">IF(LEFT(T131,6)="DE LA ",REPLACE(T131,1,6,"LA "), IF(LEFT(T131,4)="DES ",REPLACE(T131,1,4,"LES "), IF(LEFT(T131,3)="DE ",REPLACE(T131,1,3,"LE "), IF(LEFT(T131,3)="DU ",REPLACE(T131,1,3,"LE "),T131))))</f>
        <v>CHATEAUFORT</v>
      </c>
      <c r="V131" s="76" t="s">
        <v>655</v>
      </c>
    </row>
    <row r="132" spans="1:22" s="71" customFormat="1" ht="12.75" customHeight="1">
      <c r="A132" s="72" t="s">
        <v>857</v>
      </c>
      <c r="B132" s="72" t="s">
        <v>858</v>
      </c>
      <c r="C132" s="72" t="s">
        <v>262</v>
      </c>
      <c r="D132" s="197" t="str">
        <f t="shared" si="11"/>
        <v/>
      </c>
      <c r="E132" s="197" t="str">
        <f t="shared" si="12"/>
        <v/>
      </c>
      <c r="F132" s="189" t="str">
        <f t="shared" si="10"/>
        <v xml:space="preserve">ECOLE MATERNELLE </v>
      </c>
      <c r="G132" s="72" t="s">
        <v>859</v>
      </c>
      <c r="H132" s="72" t="s">
        <v>853</v>
      </c>
      <c r="I132" s="73" t="s">
        <v>854</v>
      </c>
      <c r="J132" s="74" t="s">
        <v>860</v>
      </c>
      <c r="K132" s="72" t="s">
        <v>856</v>
      </c>
      <c r="L132" s="72" t="s">
        <v>83</v>
      </c>
      <c r="M132" s="75"/>
      <c r="N132" s="75"/>
      <c r="O132" s="75">
        <v>6160</v>
      </c>
      <c r="P132" s="72">
        <v>633133.69999999995</v>
      </c>
      <c r="Q132" s="72">
        <v>6848679.2000000002</v>
      </c>
      <c r="R132" s="72">
        <v>48.734769999999997</v>
      </c>
      <c r="S132" s="72">
        <v>2.090795</v>
      </c>
      <c r="T132" s="194" t="str">
        <f t="shared" si="13"/>
        <v>CHATEAUFORT</v>
      </c>
      <c r="U132" s="190" t="str">
        <f t="shared" si="14"/>
        <v>CHATEAUFORT</v>
      </c>
      <c r="V132" s="76" t="s">
        <v>655</v>
      </c>
    </row>
    <row r="133" spans="1:22" s="71" customFormat="1" ht="12.75" customHeight="1">
      <c r="A133" s="88" t="s">
        <v>861</v>
      </c>
      <c r="B133" s="88" t="s">
        <v>862</v>
      </c>
      <c r="C133" s="72" t="s">
        <v>863</v>
      </c>
      <c r="D133" s="197" t="str">
        <f t="shared" si="11"/>
        <v>Chardrottes</v>
      </c>
      <c r="E133" s="197" t="str">
        <f t="shared" si="12"/>
        <v>CHARDROTTES</v>
      </c>
      <c r="F133" s="189" t="str">
        <f t="shared" si="10"/>
        <v>ECOLE MATERNELLE CHARDROTTES</v>
      </c>
      <c r="G133" s="72" t="s">
        <v>864</v>
      </c>
      <c r="H133" s="72" t="s">
        <v>865</v>
      </c>
      <c r="I133" s="73" t="s">
        <v>866</v>
      </c>
      <c r="J133" s="74" t="s">
        <v>867</v>
      </c>
      <c r="K133" s="72" t="s">
        <v>866</v>
      </c>
      <c r="L133" s="72" t="s">
        <v>83</v>
      </c>
      <c r="M133" s="75"/>
      <c r="N133" s="75"/>
      <c r="O133" s="75">
        <v>8299</v>
      </c>
      <c r="P133" s="72">
        <v>637946.9</v>
      </c>
      <c r="Q133" s="72">
        <v>6865861.4000000004</v>
      </c>
      <c r="R133" s="72">
        <v>48.889771000000003</v>
      </c>
      <c r="S133" s="72">
        <v>2.1537320000000002</v>
      </c>
      <c r="T133" s="194" t="str">
        <f t="shared" si="13"/>
        <v>CHARDROTTES</v>
      </c>
      <c r="U133" s="190" t="str">
        <f t="shared" si="14"/>
        <v>CHARDROTTES</v>
      </c>
      <c r="V133" s="76" t="s">
        <v>761</v>
      </c>
    </row>
    <row r="134" spans="1:22" s="71" customFormat="1" ht="12.75" customHeight="1">
      <c r="A134" s="88" t="s">
        <v>868</v>
      </c>
      <c r="B134" s="88" t="s">
        <v>869</v>
      </c>
      <c r="C134" s="72" t="s">
        <v>870</v>
      </c>
      <c r="D134" s="197" t="str">
        <f t="shared" si="11"/>
        <v>Les Larris</v>
      </c>
      <c r="E134" s="197" t="str">
        <f t="shared" si="12"/>
        <v>LES LARRIS</v>
      </c>
      <c r="F134" s="189" t="str">
        <f t="shared" si="10"/>
        <v>ECOLE MATERNELLE LES LARRIS</v>
      </c>
      <c r="G134" s="72" t="s">
        <v>871</v>
      </c>
      <c r="H134" s="72" t="s">
        <v>865</v>
      </c>
      <c r="I134" s="73" t="s">
        <v>866</v>
      </c>
      <c r="J134" s="74" t="s">
        <v>872</v>
      </c>
      <c r="K134" s="72" t="s">
        <v>866</v>
      </c>
      <c r="L134" s="72" t="s">
        <v>83</v>
      </c>
      <c r="M134" s="75"/>
      <c r="N134" s="75"/>
      <c r="O134" s="75">
        <v>6360</v>
      </c>
      <c r="P134" s="72">
        <v>637537.19999999995</v>
      </c>
      <c r="Q134" s="72">
        <v>6867257.5999999996</v>
      </c>
      <c r="R134" s="72">
        <v>48.902285999999997</v>
      </c>
      <c r="S134" s="72">
        <v>2.1479400000000002</v>
      </c>
      <c r="T134" s="194" t="str">
        <f t="shared" si="13"/>
        <v>LES LARRIS</v>
      </c>
      <c r="U134" s="190" t="str">
        <f t="shared" si="14"/>
        <v>LES LARRIS</v>
      </c>
      <c r="V134" s="76" t="s">
        <v>761</v>
      </c>
    </row>
    <row r="135" spans="1:22" s="71" customFormat="1" ht="12.75" customHeight="1">
      <c r="A135" s="72" t="s">
        <v>873</v>
      </c>
      <c r="B135" s="72" t="s">
        <v>874</v>
      </c>
      <c r="C135" s="72" t="s">
        <v>875</v>
      </c>
      <c r="D135" s="197" t="str">
        <f t="shared" si="11"/>
        <v>Jules Ferry</v>
      </c>
      <c r="E135" s="197" t="str">
        <f t="shared" si="12"/>
        <v>JULES FERRY</v>
      </c>
      <c r="F135" s="189" t="str">
        <f t="shared" si="10"/>
        <v>ECOLE PRIMAIRE JULES FERRY</v>
      </c>
      <c r="G135" s="72" t="s">
        <v>876</v>
      </c>
      <c r="H135" s="72" t="s">
        <v>865</v>
      </c>
      <c r="I135" s="73" t="s">
        <v>866</v>
      </c>
      <c r="J135" s="74" t="s">
        <v>877</v>
      </c>
      <c r="K135" s="72" t="s">
        <v>866</v>
      </c>
      <c r="L135" s="72" t="s">
        <v>195</v>
      </c>
      <c r="M135" s="75"/>
      <c r="N135" s="75"/>
      <c r="O135" s="75">
        <v>8813</v>
      </c>
      <c r="P135" s="72">
        <v>637752.19999999995</v>
      </c>
      <c r="Q135" s="72">
        <v>6866932</v>
      </c>
      <c r="R135" s="72">
        <v>48.899379000000003</v>
      </c>
      <c r="S135" s="72">
        <v>2.1509200000000002</v>
      </c>
      <c r="T135" s="194" t="str">
        <f t="shared" si="13"/>
        <v>JULES FERRY</v>
      </c>
      <c r="U135" s="190" t="str">
        <f t="shared" si="14"/>
        <v>JULES FERRY</v>
      </c>
      <c r="V135" s="76" t="s">
        <v>761</v>
      </c>
    </row>
    <row r="136" spans="1:22" s="71" customFormat="1" ht="12.75" customHeight="1">
      <c r="A136" s="72" t="s">
        <v>878</v>
      </c>
      <c r="B136" s="72" t="s">
        <v>879</v>
      </c>
      <c r="C136" s="72" t="s">
        <v>880</v>
      </c>
      <c r="D136" s="197" t="str">
        <f t="shared" si="11"/>
        <v>Val Fleury</v>
      </c>
      <c r="E136" s="197" t="str">
        <f t="shared" si="12"/>
        <v>VAL FLEURY</v>
      </c>
      <c r="F136" s="189" t="str">
        <f t="shared" si="10"/>
        <v>ECOLE ELEMENTAIRE VAL FLEURY</v>
      </c>
      <c r="G136" s="72" t="s">
        <v>881</v>
      </c>
      <c r="H136" s="72" t="s">
        <v>865</v>
      </c>
      <c r="I136" s="73" t="s">
        <v>866</v>
      </c>
      <c r="J136" s="74" t="s">
        <v>882</v>
      </c>
      <c r="K136" s="72" t="s">
        <v>866</v>
      </c>
      <c r="L136" s="72" t="s">
        <v>165</v>
      </c>
      <c r="M136" s="75"/>
      <c r="N136" s="75"/>
      <c r="O136" s="75">
        <v>3732</v>
      </c>
      <c r="P136" s="72">
        <v>638300.9</v>
      </c>
      <c r="Q136" s="72">
        <v>6866578.7000000002</v>
      </c>
      <c r="R136" s="72">
        <v>48.896254999999996</v>
      </c>
      <c r="S136" s="72">
        <v>2.1584560000000002</v>
      </c>
      <c r="T136" s="194" t="str">
        <f t="shared" si="13"/>
        <v>VAL FLEURY</v>
      </c>
      <c r="U136" s="190" t="str">
        <f t="shared" si="14"/>
        <v>VAL FLEURY</v>
      </c>
      <c r="V136" s="76" t="s">
        <v>761</v>
      </c>
    </row>
    <row r="137" spans="1:22" s="71" customFormat="1" ht="12.75" customHeight="1">
      <c r="A137" s="72" t="s">
        <v>883</v>
      </c>
      <c r="B137" s="72" t="s">
        <v>884</v>
      </c>
      <c r="C137" s="72" t="s">
        <v>885</v>
      </c>
      <c r="D137" s="197" t="str">
        <f t="shared" si="11"/>
        <v>Jean Rostand</v>
      </c>
      <c r="E137" s="197" t="str">
        <f t="shared" si="12"/>
        <v>JEAN ROSTAND</v>
      </c>
      <c r="F137" s="189" t="str">
        <f t="shared" si="10"/>
        <v>ECOLE ELEMENTAIRE JEAN ROSTAND</v>
      </c>
      <c r="G137" s="72" t="s">
        <v>886</v>
      </c>
      <c r="H137" s="72" t="s">
        <v>865</v>
      </c>
      <c r="I137" s="73" t="s">
        <v>866</v>
      </c>
      <c r="J137" s="74" t="s">
        <v>887</v>
      </c>
      <c r="K137" s="72" t="s">
        <v>866</v>
      </c>
      <c r="L137" s="72" t="s">
        <v>165</v>
      </c>
      <c r="M137" s="75"/>
      <c r="N137" s="75"/>
      <c r="O137" s="75">
        <v>6567</v>
      </c>
      <c r="P137" s="72">
        <v>637272.1</v>
      </c>
      <c r="Q137" s="72">
        <v>6866950</v>
      </c>
      <c r="R137" s="72">
        <v>48.899495000000002</v>
      </c>
      <c r="S137" s="72">
        <v>2.1443690000000002</v>
      </c>
      <c r="T137" s="194" t="str">
        <f t="shared" si="13"/>
        <v>JEAN ROSTAND</v>
      </c>
      <c r="U137" s="190" t="str">
        <f t="shared" si="14"/>
        <v>JEAN ROSTAND</v>
      </c>
      <c r="V137" s="76" t="s">
        <v>761</v>
      </c>
    </row>
    <row r="138" spans="1:22" s="71" customFormat="1" ht="12.75" customHeight="1">
      <c r="A138" s="72" t="s">
        <v>888</v>
      </c>
      <c r="B138" s="72" t="s">
        <v>889</v>
      </c>
      <c r="C138" s="72" t="s">
        <v>890</v>
      </c>
      <c r="D138" s="197" t="str">
        <f t="shared" si="11"/>
        <v>Champs Moutons</v>
      </c>
      <c r="E138" s="197" t="str">
        <f t="shared" si="12"/>
        <v>CHAMPS MOUTONS</v>
      </c>
      <c r="F138" s="189" t="str">
        <f t="shared" si="10"/>
        <v>ECOLE PRIMAIRE CHAMPS MOUTONS</v>
      </c>
      <c r="G138" s="72" t="s">
        <v>891</v>
      </c>
      <c r="H138" s="72" t="s">
        <v>865</v>
      </c>
      <c r="I138" s="73" t="s">
        <v>866</v>
      </c>
      <c r="J138" s="74" t="s">
        <v>892</v>
      </c>
      <c r="K138" s="72" t="s">
        <v>866</v>
      </c>
      <c r="L138" s="72" t="s">
        <v>195</v>
      </c>
      <c r="M138" s="75"/>
      <c r="N138" s="75"/>
      <c r="O138" s="75">
        <v>2412</v>
      </c>
      <c r="P138" s="72">
        <v>638041.9</v>
      </c>
      <c r="Q138" s="72">
        <v>6867462.7000000002</v>
      </c>
      <c r="R138" s="72">
        <v>2.1547939999999999</v>
      </c>
      <c r="S138" s="72">
        <v>48.904179999999997</v>
      </c>
      <c r="T138" s="194" t="str">
        <f t="shared" si="13"/>
        <v>CHAMPS MOUTONS</v>
      </c>
      <c r="U138" s="190" t="str">
        <f t="shared" si="14"/>
        <v>CHAMPS MOUTONS</v>
      </c>
      <c r="V138" s="76" t="s">
        <v>761</v>
      </c>
    </row>
    <row r="139" spans="1:22" s="71" customFormat="1" ht="12.75" customHeight="1">
      <c r="A139" s="88" t="s">
        <v>893</v>
      </c>
      <c r="B139" s="88" t="s">
        <v>894</v>
      </c>
      <c r="C139" s="72" t="s">
        <v>895</v>
      </c>
      <c r="D139" s="197" t="str">
        <f t="shared" si="11"/>
        <v>Les Champagnes</v>
      </c>
      <c r="E139" s="197" t="str">
        <f t="shared" si="12"/>
        <v>LES CHAMPAGNES</v>
      </c>
      <c r="F139" s="189" t="str">
        <f t="shared" si="10"/>
        <v>ECOLE MATERNELLE LES CHAMPAGNES</v>
      </c>
      <c r="G139" s="72" t="s">
        <v>896</v>
      </c>
      <c r="H139" s="72" t="s">
        <v>865</v>
      </c>
      <c r="I139" s="73" t="s">
        <v>866</v>
      </c>
      <c r="J139" s="74" t="s">
        <v>897</v>
      </c>
      <c r="K139" s="72" t="s">
        <v>866</v>
      </c>
      <c r="L139" s="72" t="s">
        <v>83</v>
      </c>
      <c r="M139" s="75"/>
      <c r="N139" s="75"/>
      <c r="O139" s="75">
        <v>6900</v>
      </c>
      <c r="P139" s="72">
        <v>638214.9</v>
      </c>
      <c r="Q139" s="72">
        <v>6867199.0999999996</v>
      </c>
      <c r="R139" s="72">
        <v>48.901826</v>
      </c>
      <c r="S139" s="72">
        <v>2.1571920000000002</v>
      </c>
      <c r="T139" s="194" t="str">
        <f t="shared" si="13"/>
        <v>LES CHAMPAGNES</v>
      </c>
      <c r="U139" s="190" t="str">
        <f t="shared" si="14"/>
        <v>LES CHAMPAGNES</v>
      </c>
      <c r="V139" s="76" t="s">
        <v>761</v>
      </c>
    </row>
    <row r="140" spans="1:22" s="71" customFormat="1" ht="12.75" customHeight="1">
      <c r="A140" s="72" t="s">
        <v>898</v>
      </c>
      <c r="B140" s="72" t="s">
        <v>899</v>
      </c>
      <c r="C140" s="72" t="s">
        <v>900</v>
      </c>
      <c r="D140" s="197" t="str">
        <f t="shared" si="11"/>
        <v>Victor Hugo</v>
      </c>
      <c r="E140" s="197" t="str">
        <f t="shared" si="12"/>
        <v>VICTOR HUGO</v>
      </c>
      <c r="F140" s="189" t="str">
        <f t="shared" si="10"/>
        <v>ECOLE ELEMENTAIRE VICTOR HUGO</v>
      </c>
      <c r="G140" s="72" t="s">
        <v>901</v>
      </c>
      <c r="H140" s="72" t="s">
        <v>865</v>
      </c>
      <c r="I140" s="73" t="s">
        <v>866</v>
      </c>
      <c r="J140" s="74" t="s">
        <v>902</v>
      </c>
      <c r="K140" s="72" t="s">
        <v>866</v>
      </c>
      <c r="L140" s="72" t="s">
        <v>165</v>
      </c>
      <c r="M140" s="75"/>
      <c r="N140" s="75"/>
      <c r="O140" s="75">
        <v>6552</v>
      </c>
      <c r="P140" s="72">
        <v>637897.80000000005</v>
      </c>
      <c r="Q140" s="72">
        <v>6865874.5</v>
      </c>
      <c r="R140" s="72">
        <v>48.889884000000002</v>
      </c>
      <c r="S140" s="72">
        <v>2.1530610000000001</v>
      </c>
      <c r="T140" s="194" t="str">
        <f t="shared" si="13"/>
        <v>VICTOR HUGO</v>
      </c>
      <c r="U140" s="190" t="str">
        <f t="shared" si="14"/>
        <v>VICTOR HUGO</v>
      </c>
      <c r="V140" s="76" t="s">
        <v>761</v>
      </c>
    </row>
    <row r="141" spans="1:22" s="71" customFormat="1" ht="12.75" customHeight="1">
      <c r="A141" s="88" t="s">
        <v>903</v>
      </c>
      <c r="B141" s="88" t="s">
        <v>904</v>
      </c>
      <c r="C141" s="72" t="s">
        <v>905</v>
      </c>
      <c r="D141" s="197" t="str">
        <f t="shared" si="11"/>
        <v>Ernest Bousson</v>
      </c>
      <c r="E141" s="197" t="str">
        <f t="shared" si="12"/>
        <v>ERNEST BOUSSON</v>
      </c>
      <c r="F141" s="189" t="str">
        <f t="shared" si="10"/>
        <v>ECOLE MATERNELLE ERNEST BOUSSON</v>
      </c>
      <c r="G141" s="72" t="s">
        <v>906</v>
      </c>
      <c r="H141" s="72" t="s">
        <v>865</v>
      </c>
      <c r="I141" s="73" t="s">
        <v>866</v>
      </c>
      <c r="J141" s="74" t="s">
        <v>907</v>
      </c>
      <c r="K141" s="72" t="s">
        <v>866</v>
      </c>
      <c r="L141" s="72" t="s">
        <v>83</v>
      </c>
      <c r="M141" s="75"/>
      <c r="N141" s="75"/>
      <c r="O141" s="75">
        <v>9351</v>
      </c>
      <c r="P141" s="72">
        <v>638333.6</v>
      </c>
      <c r="Q141" s="72">
        <v>6866045.9000000004</v>
      </c>
      <c r="R141" s="72">
        <v>48.891466999999999</v>
      </c>
      <c r="S141" s="72">
        <v>2.158979</v>
      </c>
      <c r="T141" s="194" t="str">
        <f t="shared" si="13"/>
        <v>ERNEST BOUSSON</v>
      </c>
      <c r="U141" s="190" t="str">
        <f t="shared" si="14"/>
        <v>ERNEST BOUSSON</v>
      </c>
      <c r="V141" s="76" t="s">
        <v>761</v>
      </c>
    </row>
    <row r="142" spans="1:22" s="71" customFormat="1" ht="12.75" customHeight="1">
      <c r="A142" s="86" t="s">
        <v>908</v>
      </c>
      <c r="B142" s="86" t="s">
        <v>909</v>
      </c>
      <c r="C142" s="77" t="s">
        <v>910</v>
      </c>
      <c r="D142" s="197" t="str">
        <f t="shared" si="11"/>
        <v>Les Marolles</v>
      </c>
      <c r="E142" s="197" t="str">
        <f t="shared" si="12"/>
        <v>LES MAROLLES</v>
      </c>
      <c r="F142" s="189" t="str">
        <f t="shared" si="10"/>
        <v>ECOLE MATERNELLE LES MAROLLES</v>
      </c>
      <c r="G142" s="77" t="s">
        <v>911</v>
      </c>
      <c r="H142" s="77" t="s">
        <v>865</v>
      </c>
      <c r="I142" s="85" t="s">
        <v>866</v>
      </c>
      <c r="J142" s="78" t="s">
        <v>912</v>
      </c>
      <c r="K142" s="77" t="s">
        <v>866</v>
      </c>
      <c r="L142" s="72" t="s">
        <v>83</v>
      </c>
      <c r="M142" s="75"/>
      <c r="N142" s="75"/>
      <c r="O142" s="75">
        <v>5930</v>
      </c>
      <c r="P142" s="77">
        <v>638484</v>
      </c>
      <c r="Q142" s="77">
        <v>6866975.2999999998</v>
      </c>
      <c r="R142" s="77">
        <v>48.899839</v>
      </c>
      <c r="S142" s="77">
        <v>2.160895</v>
      </c>
      <c r="T142" s="194" t="str">
        <f t="shared" si="13"/>
        <v>LES MAROLLES</v>
      </c>
      <c r="U142" s="190" t="str">
        <f t="shared" si="14"/>
        <v>LES MAROLLES</v>
      </c>
      <c r="V142" s="79" t="s">
        <v>761</v>
      </c>
    </row>
    <row r="143" spans="1:22" s="71" customFormat="1" ht="12.75" customHeight="1">
      <c r="A143" s="88" t="s">
        <v>913</v>
      </c>
      <c r="B143" s="88" t="s">
        <v>914</v>
      </c>
      <c r="C143" s="72" t="s">
        <v>915</v>
      </c>
      <c r="D143" s="197" t="str">
        <f t="shared" si="11"/>
        <v>Les Sabinettes</v>
      </c>
      <c r="E143" s="197" t="str">
        <f t="shared" si="12"/>
        <v>LES SABINETTES</v>
      </c>
      <c r="F143" s="189" t="str">
        <f t="shared" si="10"/>
        <v>ECOLE MATERNELLE LES SABINETTES</v>
      </c>
      <c r="G143" s="72" t="s">
        <v>916</v>
      </c>
      <c r="H143" s="72" t="s">
        <v>865</v>
      </c>
      <c r="I143" s="73" t="s">
        <v>866</v>
      </c>
      <c r="J143" s="74" t="s">
        <v>917</v>
      </c>
      <c r="K143" s="72" t="s">
        <v>866</v>
      </c>
      <c r="L143" s="72" t="s">
        <v>83</v>
      </c>
      <c r="M143" s="75"/>
      <c r="N143" s="75"/>
      <c r="O143" s="75">
        <v>6478</v>
      </c>
      <c r="P143" s="72">
        <v>637326.1</v>
      </c>
      <c r="Q143" s="72">
        <v>6866936.0999999996</v>
      </c>
      <c r="R143" s="72">
        <v>48.899374999999999</v>
      </c>
      <c r="S143" s="72">
        <v>2.145108</v>
      </c>
      <c r="T143" s="194" t="str">
        <f t="shared" si="13"/>
        <v>LES SABINETTES</v>
      </c>
      <c r="U143" s="190" t="str">
        <f t="shared" si="14"/>
        <v>LES SABINETTES</v>
      </c>
      <c r="V143" s="76" t="s">
        <v>761</v>
      </c>
    </row>
    <row r="144" spans="1:22" s="71" customFormat="1" ht="12.75" customHeight="1">
      <c r="A144" s="72" t="s">
        <v>918</v>
      </c>
      <c r="B144" s="72" t="s">
        <v>919</v>
      </c>
      <c r="C144" s="72" t="s">
        <v>245</v>
      </c>
      <c r="D144" s="197" t="str">
        <f t="shared" si="11"/>
        <v/>
      </c>
      <c r="E144" s="197" t="str">
        <f t="shared" si="12"/>
        <v/>
      </c>
      <c r="F144" s="189" t="str">
        <f t="shared" si="10"/>
        <v xml:space="preserve">ECOLE ELEMENTAIRE </v>
      </c>
      <c r="G144" s="72" t="s">
        <v>920</v>
      </c>
      <c r="H144" s="72" t="s">
        <v>449</v>
      </c>
      <c r="I144" s="73" t="s">
        <v>921</v>
      </c>
      <c r="J144" s="74" t="s">
        <v>922</v>
      </c>
      <c r="K144" s="72" t="s">
        <v>452</v>
      </c>
      <c r="L144" s="72" t="s">
        <v>165</v>
      </c>
      <c r="M144" s="75"/>
      <c r="N144" s="75"/>
      <c r="O144" s="75">
        <v>3824</v>
      </c>
      <c r="P144" s="72">
        <v>589265.19999999995</v>
      </c>
      <c r="Q144" s="72">
        <v>6880784.5999999996</v>
      </c>
      <c r="R144" s="72">
        <v>49.017409999999998</v>
      </c>
      <c r="S144" s="72">
        <v>1.486046</v>
      </c>
      <c r="T144" s="194" t="str">
        <f t="shared" si="13"/>
        <v>CHAUFOUR LES BONNIERES</v>
      </c>
      <c r="U144" s="190" t="str">
        <f t="shared" si="14"/>
        <v>CHAUFOUR LES BONNIERES</v>
      </c>
      <c r="V144" s="76" t="s">
        <v>251</v>
      </c>
    </row>
    <row r="145" spans="1:22" s="71" customFormat="1" ht="12.75" customHeight="1">
      <c r="A145" s="72" t="s">
        <v>923</v>
      </c>
      <c r="B145" s="72" t="s">
        <v>924</v>
      </c>
      <c r="C145" s="72" t="s">
        <v>245</v>
      </c>
      <c r="D145" s="197" t="str">
        <f t="shared" si="11"/>
        <v/>
      </c>
      <c r="E145" s="197" t="str">
        <f t="shared" si="12"/>
        <v/>
      </c>
      <c r="F145" s="189" t="str">
        <f t="shared" si="10"/>
        <v xml:space="preserve">ECOLE ELEMENTAIRE </v>
      </c>
      <c r="G145" s="72" t="s">
        <v>246</v>
      </c>
      <c r="H145" s="72" t="s">
        <v>925</v>
      </c>
      <c r="I145" s="73" t="s">
        <v>926</v>
      </c>
      <c r="J145" s="74" t="s">
        <v>927</v>
      </c>
      <c r="K145" s="72" t="s">
        <v>928</v>
      </c>
      <c r="L145" s="72" t="s">
        <v>165</v>
      </c>
      <c r="M145" s="75"/>
      <c r="N145" s="75"/>
      <c r="O145" s="75">
        <v>2191</v>
      </c>
      <c r="P145" s="72">
        <v>625359.6</v>
      </c>
      <c r="Q145" s="72">
        <v>6862097.2999999998</v>
      </c>
      <c r="R145" s="72">
        <v>48.854587000000002</v>
      </c>
      <c r="S145" s="72">
        <v>1.982748</v>
      </c>
      <c r="T145" s="194" t="str">
        <f t="shared" si="13"/>
        <v>CHAVENAY</v>
      </c>
      <c r="U145" s="190" t="str">
        <f t="shared" si="14"/>
        <v>CHAVENAY</v>
      </c>
      <c r="V145" s="76" t="s">
        <v>415</v>
      </c>
    </row>
    <row r="146" spans="1:22" s="71" customFormat="1" ht="12.75" customHeight="1">
      <c r="A146" s="77" t="s">
        <v>929</v>
      </c>
      <c r="B146" s="77" t="s">
        <v>930</v>
      </c>
      <c r="C146" s="77" t="s">
        <v>262</v>
      </c>
      <c r="D146" s="197" t="str">
        <f t="shared" si="11"/>
        <v/>
      </c>
      <c r="E146" s="197" t="str">
        <f t="shared" si="12"/>
        <v/>
      </c>
      <c r="F146" s="189" t="str">
        <f t="shared" si="10"/>
        <v xml:space="preserve">ECOLE MATERNELLE </v>
      </c>
      <c r="G146" s="77" t="s">
        <v>931</v>
      </c>
      <c r="H146" s="77" t="s">
        <v>925</v>
      </c>
      <c r="I146" s="85" t="s">
        <v>926</v>
      </c>
      <c r="J146" s="78" t="s">
        <v>932</v>
      </c>
      <c r="K146" s="77" t="s">
        <v>928</v>
      </c>
      <c r="L146" s="72" t="s">
        <v>83</v>
      </c>
      <c r="M146" s="75"/>
      <c r="N146" s="75"/>
      <c r="O146" s="75">
        <v>6052</v>
      </c>
      <c r="P146" s="77">
        <v>625451.5</v>
      </c>
      <c r="Q146" s="77">
        <v>6862031</v>
      </c>
      <c r="R146" s="77">
        <v>48.854000999999997</v>
      </c>
      <c r="S146" s="77">
        <v>1.9840120000000001</v>
      </c>
      <c r="T146" s="194" t="str">
        <f t="shared" si="13"/>
        <v>CHAVENAY</v>
      </c>
      <c r="U146" s="190" t="str">
        <f t="shared" si="14"/>
        <v>CHAVENAY</v>
      </c>
      <c r="V146" s="79" t="s">
        <v>415</v>
      </c>
    </row>
    <row r="147" spans="1:22" s="71" customFormat="1" ht="12.75" customHeight="1">
      <c r="A147" s="72" t="s">
        <v>933</v>
      </c>
      <c r="B147" s="72" t="s">
        <v>934</v>
      </c>
      <c r="C147" s="72" t="s">
        <v>935</v>
      </c>
      <c r="D147" s="197" t="str">
        <f t="shared" si="11"/>
        <v>Irène Joliot-Curie</v>
      </c>
      <c r="E147" s="197" t="str">
        <f t="shared" si="12"/>
        <v>IRENE JOLIOT-CURIE</v>
      </c>
      <c r="F147" s="189" t="str">
        <f t="shared" si="10"/>
        <v>ECOLE MATERNELLE IRENE JOLIOT-CURIE</v>
      </c>
      <c r="G147" s="72" t="s">
        <v>936</v>
      </c>
      <c r="H147" s="72" t="s">
        <v>937</v>
      </c>
      <c r="I147" s="73" t="s">
        <v>164</v>
      </c>
      <c r="J147" s="74" t="s">
        <v>938</v>
      </c>
      <c r="K147" s="72" t="s">
        <v>164</v>
      </c>
      <c r="L147" s="72" t="s">
        <v>83</v>
      </c>
      <c r="M147" s="75"/>
      <c r="N147" s="75"/>
      <c r="O147" s="75">
        <v>3195</v>
      </c>
      <c r="P147" s="72">
        <v>629141.5</v>
      </c>
      <c r="Q147" s="72">
        <v>6845806</v>
      </c>
      <c r="R147" s="72">
        <v>48.708503999999998</v>
      </c>
      <c r="S147" s="72">
        <v>2.0369929999999998</v>
      </c>
      <c r="T147" s="194" t="str">
        <f t="shared" si="13"/>
        <v>IRENE JOLIOT-CURIE</v>
      </c>
      <c r="U147" s="190" t="str">
        <f t="shared" si="14"/>
        <v>IRENE JOLIOT-CURIE</v>
      </c>
      <c r="V147" s="76" t="s">
        <v>655</v>
      </c>
    </row>
    <row r="148" spans="1:22" s="71" customFormat="1" ht="12.75" customHeight="1">
      <c r="A148" s="72" t="s">
        <v>939</v>
      </c>
      <c r="B148" s="72" t="s">
        <v>940</v>
      </c>
      <c r="C148" s="88" t="s">
        <v>4779</v>
      </c>
      <c r="D148" s="197" t="str">
        <f t="shared" si="11"/>
        <v>Saint-Lubin</v>
      </c>
      <c r="E148" s="197" t="str">
        <f t="shared" si="12"/>
        <v>SAINT-LUBIN</v>
      </c>
      <c r="F148" s="189" t="str">
        <f t="shared" si="10"/>
        <v>ECOLE PRIMAIRE SAINT-LUBIN</v>
      </c>
      <c r="G148" s="72" t="s">
        <v>941</v>
      </c>
      <c r="H148" s="72" t="s">
        <v>937</v>
      </c>
      <c r="I148" s="73" t="s">
        <v>164</v>
      </c>
      <c r="J148" s="74" t="s">
        <v>942</v>
      </c>
      <c r="K148" s="72" t="s">
        <v>164</v>
      </c>
      <c r="L148" s="80" t="s">
        <v>195</v>
      </c>
      <c r="M148" s="75"/>
      <c r="N148" s="75"/>
      <c r="O148" s="75">
        <v>4730</v>
      </c>
      <c r="P148" s="72">
        <v>630509.1</v>
      </c>
      <c r="Q148" s="72">
        <v>6845395.7999999998</v>
      </c>
      <c r="R148" s="72">
        <v>48.704962999999999</v>
      </c>
      <c r="S148" s="72">
        <v>2.055644</v>
      </c>
      <c r="T148" s="194" t="str">
        <f t="shared" si="13"/>
        <v>SAINT-LUBIN</v>
      </c>
      <c r="U148" s="190" t="str">
        <f t="shared" si="14"/>
        <v>SAINT-LUBIN</v>
      </c>
      <c r="V148" s="76" t="s">
        <v>655</v>
      </c>
    </row>
    <row r="149" spans="1:22" s="71" customFormat="1" ht="12.75" customHeight="1">
      <c r="A149" s="72" t="s">
        <v>943</v>
      </c>
      <c r="B149" s="72" t="s">
        <v>944</v>
      </c>
      <c r="C149" s="72" t="s">
        <v>945</v>
      </c>
      <c r="D149" s="197" t="str">
        <f t="shared" si="11"/>
        <v>Jean Moulin</v>
      </c>
      <c r="E149" s="197" t="str">
        <f t="shared" si="12"/>
        <v>JEAN MOULIN</v>
      </c>
      <c r="F149" s="189" t="str">
        <f t="shared" si="10"/>
        <v>ECOLE ELEMENTAIRE JEAN MOULIN</v>
      </c>
      <c r="G149" s="72" t="s">
        <v>946</v>
      </c>
      <c r="H149" s="72" t="s">
        <v>937</v>
      </c>
      <c r="I149" s="73" t="s">
        <v>164</v>
      </c>
      <c r="J149" s="74" t="s">
        <v>947</v>
      </c>
      <c r="K149" s="72" t="s">
        <v>164</v>
      </c>
      <c r="L149" s="72" t="s">
        <v>165</v>
      </c>
      <c r="M149" s="75"/>
      <c r="N149" s="75"/>
      <c r="O149" s="75">
        <v>4133</v>
      </c>
      <c r="P149" s="72">
        <v>629240.6</v>
      </c>
      <c r="Q149" s="72">
        <v>6845713</v>
      </c>
      <c r="R149" s="72">
        <v>48.707678000000001</v>
      </c>
      <c r="S149" s="72">
        <v>2.0383550000000001</v>
      </c>
      <c r="T149" s="194" t="str">
        <f t="shared" si="13"/>
        <v>JEAN MOULIN</v>
      </c>
      <c r="U149" s="190" t="str">
        <f t="shared" si="14"/>
        <v>JEAN MOULIN</v>
      </c>
      <c r="V149" s="76" t="s">
        <v>655</v>
      </c>
    </row>
    <row r="150" spans="1:22" s="71" customFormat="1" ht="12.75" customHeight="1">
      <c r="A150" s="72" t="s">
        <v>948</v>
      </c>
      <c r="B150" s="72" t="s">
        <v>949</v>
      </c>
      <c r="C150" s="72" t="s">
        <v>245</v>
      </c>
      <c r="D150" s="197" t="str">
        <f t="shared" si="11"/>
        <v/>
      </c>
      <c r="E150" s="197" t="str">
        <f t="shared" si="12"/>
        <v/>
      </c>
      <c r="F150" s="189" t="str">
        <f t="shared" si="10"/>
        <v xml:space="preserve">ECOLE PRIMAIRE </v>
      </c>
      <c r="G150" s="72" t="s">
        <v>950</v>
      </c>
      <c r="H150" s="72" t="s">
        <v>443</v>
      </c>
      <c r="I150" s="73" t="s">
        <v>951</v>
      </c>
      <c r="J150" s="74" t="s">
        <v>952</v>
      </c>
      <c r="K150" s="72" t="s">
        <v>400</v>
      </c>
      <c r="L150" s="72" t="s">
        <v>195</v>
      </c>
      <c r="M150" s="75"/>
      <c r="N150" s="75"/>
      <c r="O150" s="75">
        <v>1271</v>
      </c>
      <c r="P150" s="72">
        <v>598406.30000000005</v>
      </c>
      <c r="Q150" s="72">
        <v>6863899.5</v>
      </c>
      <c r="R150" s="72">
        <v>48.867105000000002</v>
      </c>
      <c r="S150" s="72">
        <v>1.6150439999999999</v>
      </c>
      <c r="T150" s="194" t="str">
        <f t="shared" si="13"/>
        <v>CIVRY LA FORET</v>
      </c>
      <c r="U150" s="190" t="str">
        <f t="shared" si="14"/>
        <v>CIVRY LA FORET</v>
      </c>
      <c r="V150" s="76" t="s">
        <v>251</v>
      </c>
    </row>
    <row r="151" spans="1:22" s="71" customFormat="1" ht="12.75" customHeight="1">
      <c r="A151" s="72" t="s">
        <v>953</v>
      </c>
      <c r="B151" s="72" t="s">
        <v>954</v>
      </c>
      <c r="C151" s="72" t="s">
        <v>245</v>
      </c>
      <c r="D151" s="197" t="str">
        <f t="shared" si="11"/>
        <v/>
      </c>
      <c r="E151" s="197" t="str">
        <f t="shared" si="12"/>
        <v/>
      </c>
      <c r="F151" s="189" t="str">
        <f t="shared" si="10"/>
        <v xml:space="preserve">ECOLE PRIMAIRE </v>
      </c>
      <c r="G151" s="72" t="s">
        <v>955</v>
      </c>
      <c r="H151" s="72" t="s">
        <v>956</v>
      </c>
      <c r="I151" s="73" t="s">
        <v>957</v>
      </c>
      <c r="J151" s="74" t="s">
        <v>958</v>
      </c>
      <c r="K151" s="72" t="s">
        <v>164</v>
      </c>
      <c r="L151" s="72" t="s">
        <v>195</v>
      </c>
      <c r="M151" s="75"/>
      <c r="N151" s="75"/>
      <c r="O151" s="75">
        <v>8342</v>
      </c>
      <c r="P151" s="72">
        <v>619647.19999999995</v>
      </c>
      <c r="Q151" s="72">
        <v>6835237.2000000002</v>
      </c>
      <c r="R151" s="72">
        <v>48.612338000000001</v>
      </c>
      <c r="S151" s="72">
        <v>1.909958</v>
      </c>
      <c r="T151" s="194" t="str">
        <f t="shared" si="13"/>
        <v>CLAIREFONTAINE EN YVELINES</v>
      </c>
      <c r="U151" s="190" t="str">
        <f t="shared" si="14"/>
        <v>CLAIREFONTAINE EN YVELINES</v>
      </c>
      <c r="V151" s="76" t="s">
        <v>166</v>
      </c>
    </row>
    <row r="152" spans="1:22" s="71" customFormat="1" ht="12.75" customHeight="1">
      <c r="A152" s="77" t="s">
        <v>959</v>
      </c>
      <c r="B152" s="77" t="s">
        <v>960</v>
      </c>
      <c r="C152" s="77" t="s">
        <v>961</v>
      </c>
      <c r="D152" s="197" t="str">
        <f t="shared" si="11"/>
        <v>Gabriel Bouvet</v>
      </c>
      <c r="E152" s="197" t="str">
        <f t="shared" si="12"/>
        <v>GABRIEL BOUVET</v>
      </c>
      <c r="F152" s="189" t="str">
        <f t="shared" si="10"/>
        <v>ECOLE ELEMENTAIRE GABRIEL BOUVET</v>
      </c>
      <c r="G152" s="77" t="s">
        <v>962</v>
      </c>
      <c r="H152" s="77" t="s">
        <v>963</v>
      </c>
      <c r="I152" s="85" t="s">
        <v>964</v>
      </c>
      <c r="J152" s="78" t="s">
        <v>965</v>
      </c>
      <c r="K152" s="77" t="s">
        <v>164</v>
      </c>
      <c r="L152" s="77" t="s">
        <v>165</v>
      </c>
      <c r="M152" s="75"/>
      <c r="N152" s="75"/>
      <c r="O152" s="75">
        <v>8904</v>
      </c>
      <c r="P152" s="77">
        <v>620535</v>
      </c>
      <c r="Q152" s="77">
        <v>6850227.5999999996</v>
      </c>
      <c r="R152" s="77">
        <v>48.747267999999998</v>
      </c>
      <c r="S152" s="77">
        <v>1.919217</v>
      </c>
      <c r="T152" s="194" t="str">
        <f t="shared" si="13"/>
        <v>GABRIEL BOUVET</v>
      </c>
      <c r="U152" s="190" t="str">
        <f t="shared" si="14"/>
        <v>GABRIEL BOUVET</v>
      </c>
      <c r="V152" s="79" t="s">
        <v>166</v>
      </c>
    </row>
    <row r="153" spans="1:22" s="71" customFormat="1" ht="12.75" customHeight="1">
      <c r="A153" s="72" t="s">
        <v>966</v>
      </c>
      <c r="B153" s="72" t="s">
        <v>967</v>
      </c>
      <c r="C153" s="72" t="s">
        <v>968</v>
      </c>
      <c r="D153" s="197" t="str">
        <f t="shared" si="11"/>
        <v>Gabriel Bouvet</v>
      </c>
      <c r="E153" s="197" t="str">
        <f t="shared" si="12"/>
        <v>GABRIEL BOUVET</v>
      </c>
      <c r="F153" s="189" t="str">
        <f t="shared" si="10"/>
        <v>ECOLE MATERNELLE GABRIEL BOUVET</v>
      </c>
      <c r="G153" s="72" t="s">
        <v>969</v>
      </c>
      <c r="H153" s="72" t="s">
        <v>963</v>
      </c>
      <c r="I153" s="73" t="s">
        <v>964</v>
      </c>
      <c r="J153" s="74" t="s">
        <v>970</v>
      </c>
      <c r="K153" s="72" t="s">
        <v>164</v>
      </c>
      <c r="L153" s="72" t="s">
        <v>83</v>
      </c>
      <c r="M153" s="75"/>
      <c r="N153" s="75"/>
      <c r="O153" s="75">
        <v>3153</v>
      </c>
      <c r="P153" s="72">
        <v>620443.30000000005</v>
      </c>
      <c r="Q153" s="72">
        <v>6850476.4000000004</v>
      </c>
      <c r="R153" s="72">
        <v>48.749493999999999</v>
      </c>
      <c r="S153" s="72">
        <v>1.917924</v>
      </c>
      <c r="T153" s="194" t="str">
        <f t="shared" si="13"/>
        <v>GABRIEL BOUVET</v>
      </c>
      <c r="U153" s="190" t="str">
        <f t="shared" si="14"/>
        <v>GABRIEL BOUVET</v>
      </c>
      <c r="V153" s="76" t="s">
        <v>166</v>
      </c>
    </row>
    <row r="154" spans="1:22" s="71" customFormat="1" ht="12.75" customHeight="1">
      <c r="A154" s="72" t="s">
        <v>971</v>
      </c>
      <c r="B154" s="72" t="s">
        <v>972</v>
      </c>
      <c r="C154" s="72" t="s">
        <v>973</v>
      </c>
      <c r="D154" s="197" t="str">
        <f t="shared" si="11"/>
        <v>Marcel Pagnol</v>
      </c>
      <c r="E154" s="197" t="str">
        <f t="shared" si="12"/>
        <v>MARCEL PAGNOL</v>
      </c>
      <c r="F154" s="189" t="str">
        <f t="shared" si="10"/>
        <v>ECOLE MATERNELLE MARCEL PAGNOL</v>
      </c>
      <c r="G154" s="72" t="s">
        <v>974</v>
      </c>
      <c r="H154" s="72" t="s">
        <v>963</v>
      </c>
      <c r="I154" s="73" t="s">
        <v>964</v>
      </c>
      <c r="J154" s="74" t="s">
        <v>975</v>
      </c>
      <c r="K154" s="72" t="s">
        <v>164</v>
      </c>
      <c r="L154" s="72" t="s">
        <v>83</v>
      </c>
      <c r="M154" s="75"/>
      <c r="N154" s="75"/>
      <c r="O154" s="75">
        <v>8836</v>
      </c>
      <c r="P154" s="72">
        <v>620542.19999999995</v>
      </c>
      <c r="Q154" s="72">
        <v>6851077.9000000004</v>
      </c>
      <c r="R154" s="72">
        <v>48.754916000000001</v>
      </c>
      <c r="S154" s="72">
        <v>1.919157</v>
      </c>
      <c r="T154" s="194" t="str">
        <f t="shared" si="13"/>
        <v>MARCEL PAGNOL</v>
      </c>
      <c r="U154" s="190" t="str">
        <f t="shared" si="14"/>
        <v>MARCEL PAGNOL</v>
      </c>
      <c r="V154" s="76" t="s">
        <v>166</v>
      </c>
    </row>
    <row r="155" spans="1:22" s="71" customFormat="1" ht="12.75" customHeight="1">
      <c r="A155" s="72" t="s">
        <v>976</v>
      </c>
      <c r="B155" s="72" t="s">
        <v>977</v>
      </c>
      <c r="C155" s="72" t="s">
        <v>478</v>
      </c>
      <c r="D155" s="197" t="str">
        <f t="shared" si="11"/>
        <v>Marcel Pagnol</v>
      </c>
      <c r="E155" s="197" t="str">
        <f t="shared" si="12"/>
        <v>MARCEL PAGNOL</v>
      </c>
      <c r="F155" s="189" t="str">
        <f t="shared" si="10"/>
        <v>ECOLE ELEMENTAIRE MARCEL PAGNOL</v>
      </c>
      <c r="G155" s="72" t="s">
        <v>978</v>
      </c>
      <c r="H155" s="72" t="s">
        <v>963</v>
      </c>
      <c r="I155" s="73" t="s">
        <v>964</v>
      </c>
      <c r="J155" s="74" t="s">
        <v>979</v>
      </c>
      <c r="K155" s="72" t="s">
        <v>164</v>
      </c>
      <c r="L155" s="72" t="s">
        <v>165</v>
      </c>
      <c r="M155" s="75"/>
      <c r="N155" s="75"/>
      <c r="O155" s="75">
        <v>1814</v>
      </c>
      <c r="P155" s="72">
        <v>620507.9</v>
      </c>
      <c r="Q155" s="72">
        <v>6851066.5999999996</v>
      </c>
      <c r="R155" s="72">
        <v>48.754809999999999</v>
      </c>
      <c r="S155" s="72">
        <v>1.9186920000000001</v>
      </c>
      <c r="T155" s="194" t="str">
        <f t="shared" si="13"/>
        <v>MARCEL PAGNOL</v>
      </c>
      <c r="U155" s="190" t="str">
        <f t="shared" si="14"/>
        <v>MARCEL PAGNOL</v>
      </c>
      <c r="V155" s="76" t="s">
        <v>166</v>
      </c>
    </row>
    <row r="156" spans="1:22" s="71" customFormat="1" ht="12.75" customHeight="1">
      <c r="A156" s="72" t="s">
        <v>980</v>
      </c>
      <c r="B156" s="72" t="s">
        <v>981</v>
      </c>
      <c r="C156" s="72" t="s">
        <v>982</v>
      </c>
      <c r="D156" s="197" t="str">
        <f t="shared" si="11"/>
        <v>les petits crayons</v>
      </c>
      <c r="E156" s="197" t="str">
        <f t="shared" si="12"/>
        <v>LES PETITS CRAYONS</v>
      </c>
      <c r="F156" s="189" t="str">
        <f t="shared" si="10"/>
        <v>ECOLE ELEMENTAIRE LES PETITS CRAYONS</v>
      </c>
      <c r="G156" s="72" t="s">
        <v>983</v>
      </c>
      <c r="H156" s="72" t="s">
        <v>247</v>
      </c>
      <c r="I156" s="73" t="s">
        <v>984</v>
      </c>
      <c r="J156" s="74" t="s">
        <v>985</v>
      </c>
      <c r="K156" s="72" t="s">
        <v>250</v>
      </c>
      <c r="L156" s="72" t="s">
        <v>165</v>
      </c>
      <c r="M156" s="75"/>
      <c r="N156" s="75"/>
      <c r="O156" s="75">
        <v>7134</v>
      </c>
      <c r="P156" s="72">
        <v>601522.30000000005</v>
      </c>
      <c r="Q156" s="72">
        <v>6849886.2000000002</v>
      </c>
      <c r="R156" s="72">
        <v>48.741576999999999</v>
      </c>
      <c r="S156" s="72">
        <v>1.6607540000000001</v>
      </c>
      <c r="T156" s="194" t="str">
        <f t="shared" si="13"/>
        <v>LES PETITS CRAYONS</v>
      </c>
      <c r="U156" s="190" t="str">
        <f t="shared" si="14"/>
        <v>LES PETITS CRAYONS</v>
      </c>
      <c r="V156" s="76" t="s">
        <v>251</v>
      </c>
    </row>
    <row r="157" spans="1:22" s="71" customFormat="1" ht="12.75" customHeight="1">
      <c r="A157" s="72" t="s">
        <v>986</v>
      </c>
      <c r="B157" s="72" t="s">
        <v>987</v>
      </c>
      <c r="C157" s="72" t="s">
        <v>988</v>
      </c>
      <c r="D157" s="197" t="str">
        <f t="shared" si="11"/>
        <v>Paul Bert</v>
      </c>
      <c r="E157" s="197" t="str">
        <f t="shared" si="12"/>
        <v>PAUL BERT</v>
      </c>
      <c r="F157" s="189" t="str">
        <f t="shared" si="10"/>
        <v>ECOLE ELEMENTAIRE PAUL BERT</v>
      </c>
      <c r="G157" s="72" t="s">
        <v>989</v>
      </c>
      <c r="H157" s="72" t="s">
        <v>990</v>
      </c>
      <c r="I157" s="73" t="s">
        <v>179</v>
      </c>
      <c r="J157" s="74" t="s">
        <v>991</v>
      </c>
      <c r="K157" s="72" t="s">
        <v>179</v>
      </c>
      <c r="L157" s="72" t="s">
        <v>165</v>
      </c>
      <c r="M157" s="75"/>
      <c r="N157" s="75"/>
      <c r="O157" s="75">
        <v>4857</v>
      </c>
      <c r="P157" s="72">
        <v>632587.5</v>
      </c>
      <c r="Q157" s="72">
        <v>6877439.4000000004</v>
      </c>
      <c r="R157" s="72">
        <v>48.993340000000003</v>
      </c>
      <c r="S157" s="72">
        <v>2.0788060000000002</v>
      </c>
      <c r="T157" s="194" t="str">
        <f t="shared" si="13"/>
        <v>PAUL BERT</v>
      </c>
      <c r="U157" s="190" t="str">
        <f t="shared" si="14"/>
        <v>PAUL BERT</v>
      </c>
      <c r="V157" s="76" t="s">
        <v>280</v>
      </c>
    </row>
    <row r="158" spans="1:22" s="71" customFormat="1" ht="12.75" customHeight="1">
      <c r="A158" s="72" t="s">
        <v>992</v>
      </c>
      <c r="B158" s="72" t="s">
        <v>993</v>
      </c>
      <c r="C158" s="72" t="s">
        <v>994</v>
      </c>
      <c r="D158" s="197" t="str">
        <f t="shared" si="11"/>
        <v>Gaston Rousset</v>
      </c>
      <c r="E158" s="197" t="str">
        <f t="shared" si="12"/>
        <v>GASTON ROUSSET</v>
      </c>
      <c r="F158" s="189" t="str">
        <f t="shared" si="10"/>
        <v>ECOLE ELEMENTAIRE GASTON ROUSSET</v>
      </c>
      <c r="G158" s="72" t="s">
        <v>989</v>
      </c>
      <c r="H158" s="72" t="s">
        <v>990</v>
      </c>
      <c r="I158" s="73" t="s">
        <v>179</v>
      </c>
      <c r="J158" s="74" t="s">
        <v>995</v>
      </c>
      <c r="K158" s="72" t="s">
        <v>179</v>
      </c>
      <c r="L158" s="72" t="s">
        <v>165</v>
      </c>
      <c r="M158" s="75"/>
      <c r="N158" s="75"/>
      <c r="O158" s="75">
        <v>2245</v>
      </c>
      <c r="P158" s="72">
        <v>632677.19999999995</v>
      </c>
      <c r="Q158" s="72">
        <v>6877426.5999999996</v>
      </c>
      <c r="R158" s="72">
        <v>48.993234999999999</v>
      </c>
      <c r="S158" s="72">
        <v>2.0800339999999999</v>
      </c>
      <c r="T158" s="194" t="str">
        <f t="shared" si="13"/>
        <v>GASTON ROUSSET</v>
      </c>
      <c r="U158" s="190" t="str">
        <f t="shared" si="14"/>
        <v>GASTON ROUSSET</v>
      </c>
      <c r="V158" s="76" t="s">
        <v>280</v>
      </c>
    </row>
    <row r="159" spans="1:22" s="71" customFormat="1" ht="12.75" customHeight="1">
      <c r="A159" s="72" t="s">
        <v>996</v>
      </c>
      <c r="B159" s="72" t="s">
        <v>997</v>
      </c>
      <c r="C159" s="72" t="s">
        <v>4786</v>
      </c>
      <c r="D159" s="197" t="str">
        <f t="shared" si="11"/>
        <v>Côtes Reverses</v>
      </c>
      <c r="E159" s="197" t="str">
        <f t="shared" si="12"/>
        <v>COTES REVERSES</v>
      </c>
      <c r="F159" s="189" t="str">
        <f t="shared" si="10"/>
        <v>ECOLE ELEMENTAIRE COTES REVERSES</v>
      </c>
      <c r="G159" s="72" t="s">
        <v>998</v>
      </c>
      <c r="H159" s="72" t="s">
        <v>990</v>
      </c>
      <c r="I159" s="73" t="s">
        <v>179</v>
      </c>
      <c r="J159" s="74" t="s">
        <v>999</v>
      </c>
      <c r="K159" s="72" t="s">
        <v>179</v>
      </c>
      <c r="L159" s="72" t="s">
        <v>165</v>
      </c>
      <c r="M159" s="75"/>
      <c r="N159" s="75"/>
      <c r="O159" s="75">
        <v>6459</v>
      </c>
      <c r="P159" s="72">
        <v>634811</v>
      </c>
      <c r="Q159" s="72">
        <v>6877643.2999999998</v>
      </c>
      <c r="R159" s="72">
        <v>48.995403000000003</v>
      </c>
      <c r="S159" s="72">
        <v>2.109156</v>
      </c>
      <c r="T159" s="194" t="str">
        <f t="shared" si="13"/>
        <v>COTES REVERSES</v>
      </c>
      <c r="U159" s="190" t="str">
        <f t="shared" si="14"/>
        <v>COTES REVERSES</v>
      </c>
      <c r="V159" s="76" t="s">
        <v>280</v>
      </c>
    </row>
    <row r="160" spans="1:22" s="187" customFormat="1" ht="12.75" customHeight="1">
      <c r="A160" s="182" t="s">
        <v>1000</v>
      </c>
      <c r="B160" s="182" t="s">
        <v>1001</v>
      </c>
      <c r="C160" s="182" t="s">
        <v>4778</v>
      </c>
      <c r="D160" s="197" t="str">
        <f t="shared" si="11"/>
        <v>ERPD La Batellerie</v>
      </c>
      <c r="E160" s="197" t="str">
        <f t="shared" si="12"/>
        <v>ERPD LA BATELLERIE</v>
      </c>
      <c r="F160" s="189" t="str">
        <f t="shared" si="10"/>
        <v>ECOLE ELEMENTAIRE ERPD LA BATELLERIE</v>
      </c>
      <c r="G160" s="182" t="s">
        <v>1002</v>
      </c>
      <c r="H160" s="182" t="s">
        <v>990</v>
      </c>
      <c r="I160" s="183" t="s">
        <v>179</v>
      </c>
      <c r="J160" s="184" t="s">
        <v>1003</v>
      </c>
      <c r="K160" s="182" t="s">
        <v>1004</v>
      </c>
      <c r="L160" s="182" t="s">
        <v>165</v>
      </c>
      <c r="M160" s="185"/>
      <c r="N160" s="185"/>
      <c r="O160" s="185">
        <v>9465</v>
      </c>
      <c r="P160" s="182">
        <v>633052.5</v>
      </c>
      <c r="Q160" s="182">
        <v>6877208.7000000002</v>
      </c>
      <c r="R160" s="182">
        <v>48.991315</v>
      </c>
      <c r="S160" s="182">
        <v>2.085197</v>
      </c>
      <c r="T160" s="195" t="str">
        <f t="shared" si="13"/>
        <v>ERPD LA BATELLERIE</v>
      </c>
      <c r="U160" s="191" t="str">
        <f t="shared" si="14"/>
        <v>ERPD LA BATELLERIE</v>
      </c>
      <c r="V160" s="186" t="s">
        <v>280</v>
      </c>
    </row>
    <row r="161" spans="1:22" s="71" customFormat="1" ht="12.75" customHeight="1">
      <c r="A161" s="72" t="s">
        <v>1005</v>
      </c>
      <c r="B161" s="72" t="s">
        <v>1006</v>
      </c>
      <c r="C161" s="72" t="s">
        <v>1007</v>
      </c>
      <c r="D161" s="197" t="str">
        <f t="shared" si="11"/>
        <v>Grandes Terres</v>
      </c>
      <c r="E161" s="197" t="str">
        <f t="shared" si="12"/>
        <v>GRANDES TERRES</v>
      </c>
      <c r="F161" s="189" t="str">
        <f t="shared" si="10"/>
        <v>ECOLE ELEMENTAIRE GRANDES TERRES</v>
      </c>
      <c r="G161" s="72" t="s">
        <v>1008</v>
      </c>
      <c r="H161" s="72" t="s">
        <v>990</v>
      </c>
      <c r="I161" s="73" t="s">
        <v>179</v>
      </c>
      <c r="J161" s="74" t="s">
        <v>1009</v>
      </c>
      <c r="K161" s="72" t="s">
        <v>179</v>
      </c>
      <c r="L161" s="72" t="s">
        <v>165</v>
      </c>
      <c r="M161" s="75"/>
      <c r="N161" s="75"/>
      <c r="O161" s="75">
        <v>3421</v>
      </c>
      <c r="P161" s="72">
        <v>635710.9</v>
      </c>
      <c r="Q161" s="72">
        <v>6879248.2999999998</v>
      </c>
      <c r="R161" s="72">
        <v>49.009925000000003</v>
      </c>
      <c r="S161" s="72">
        <v>2.1212089999999999</v>
      </c>
      <c r="T161" s="194" t="str">
        <f t="shared" si="13"/>
        <v>GRANDES TERRES</v>
      </c>
      <c r="U161" s="190" t="str">
        <f t="shared" si="14"/>
        <v>GRANDES TERRES</v>
      </c>
      <c r="V161" s="76" t="s">
        <v>280</v>
      </c>
    </row>
    <row r="162" spans="1:22" s="71" customFormat="1" ht="12.75" customHeight="1">
      <c r="A162" s="72" t="s">
        <v>1010</v>
      </c>
      <c r="B162" s="72" t="s">
        <v>1011</v>
      </c>
      <c r="C162" s="72" t="s">
        <v>1012</v>
      </c>
      <c r="D162" s="197" t="str">
        <f t="shared" si="11"/>
        <v>Grandes Terres</v>
      </c>
      <c r="E162" s="197" t="str">
        <f t="shared" si="12"/>
        <v>GRANDES TERRES</v>
      </c>
      <c r="F162" s="189" t="str">
        <f t="shared" si="10"/>
        <v>ECOLE MATERNELLE GRANDES TERRES</v>
      </c>
      <c r="G162" s="72" t="s">
        <v>1013</v>
      </c>
      <c r="H162" s="72" t="s">
        <v>990</v>
      </c>
      <c r="I162" s="73" t="s">
        <v>179</v>
      </c>
      <c r="J162" s="74" t="s">
        <v>1014</v>
      </c>
      <c r="K162" s="72" t="s">
        <v>179</v>
      </c>
      <c r="L162" s="72" t="s">
        <v>83</v>
      </c>
      <c r="M162" s="75"/>
      <c r="N162" s="75"/>
      <c r="O162" s="75">
        <v>1914</v>
      </c>
      <c r="P162" s="72">
        <v>635675.4</v>
      </c>
      <c r="Q162" s="72">
        <v>6879200.5999999996</v>
      </c>
      <c r="R162" s="72">
        <v>49.009492999999999</v>
      </c>
      <c r="S162" s="72">
        <v>2.1207310000000001</v>
      </c>
      <c r="T162" s="194" t="str">
        <f t="shared" si="13"/>
        <v>GRANDES TERRES</v>
      </c>
      <c r="U162" s="190" t="str">
        <f t="shared" si="14"/>
        <v>GRANDES TERRES</v>
      </c>
      <c r="V162" s="76" t="s">
        <v>280</v>
      </c>
    </row>
    <row r="163" spans="1:22" s="71" customFormat="1" ht="12.75" customHeight="1">
      <c r="A163" s="72" t="s">
        <v>1015</v>
      </c>
      <c r="B163" s="72" t="s">
        <v>1016</v>
      </c>
      <c r="C163" s="72" t="s">
        <v>1017</v>
      </c>
      <c r="D163" s="197" t="str">
        <f t="shared" si="11"/>
        <v>Les Trois Sapins</v>
      </c>
      <c r="E163" s="197" t="str">
        <f t="shared" si="12"/>
        <v>LES TROIS SAPINS</v>
      </c>
      <c r="F163" s="189" t="str">
        <f t="shared" si="10"/>
        <v>ECOLE MATERNELLE LES TROIS SAPINS</v>
      </c>
      <c r="G163" s="72" t="s">
        <v>1018</v>
      </c>
      <c r="H163" s="72" t="s">
        <v>990</v>
      </c>
      <c r="I163" s="73" t="s">
        <v>179</v>
      </c>
      <c r="J163" s="74" t="s">
        <v>1019</v>
      </c>
      <c r="K163" s="72" t="s">
        <v>179</v>
      </c>
      <c r="L163" s="72" t="s">
        <v>83</v>
      </c>
      <c r="M163" s="75"/>
      <c r="N163" s="75"/>
      <c r="O163" s="75">
        <v>1505</v>
      </c>
      <c r="P163" s="72">
        <v>635079.9</v>
      </c>
      <c r="Q163" s="72">
        <v>6878654.4000000004</v>
      </c>
      <c r="R163" s="72">
        <v>49.004522000000001</v>
      </c>
      <c r="S163" s="72">
        <v>2.112676</v>
      </c>
      <c r="T163" s="194" t="str">
        <f t="shared" si="13"/>
        <v>LES TROIS SAPINS</v>
      </c>
      <c r="U163" s="190" t="str">
        <f t="shared" si="14"/>
        <v>LES TROIS SAPINS</v>
      </c>
      <c r="V163" s="76" t="s">
        <v>280</v>
      </c>
    </row>
    <row r="164" spans="1:22" s="71" customFormat="1" ht="12.75" customHeight="1">
      <c r="A164" s="72" t="s">
        <v>1020</v>
      </c>
      <c r="B164" s="72" t="s">
        <v>1021</v>
      </c>
      <c r="C164" s="72" t="s">
        <v>1022</v>
      </c>
      <c r="D164" s="197" t="str">
        <f t="shared" si="11"/>
        <v>Quatre Vents</v>
      </c>
      <c r="E164" s="197" t="str">
        <f t="shared" si="12"/>
        <v>QUATRE VENTS</v>
      </c>
      <c r="F164" s="189" t="str">
        <f t="shared" si="10"/>
        <v>ECOLE MATERNELLE QUATRE VENTS</v>
      </c>
      <c r="G164" s="72" t="s">
        <v>1023</v>
      </c>
      <c r="H164" s="72" t="s">
        <v>990</v>
      </c>
      <c r="I164" s="73" t="s">
        <v>179</v>
      </c>
      <c r="J164" s="74" t="s">
        <v>1024</v>
      </c>
      <c r="K164" s="72" t="s">
        <v>179</v>
      </c>
      <c r="L164" s="72" t="s">
        <v>83</v>
      </c>
      <c r="M164" s="75"/>
      <c r="N164" s="75"/>
      <c r="O164" s="75">
        <v>7680</v>
      </c>
      <c r="P164" s="72">
        <v>634827.5</v>
      </c>
      <c r="Q164" s="72">
        <v>6877751.0999999996</v>
      </c>
      <c r="R164" s="72">
        <v>48.996374000000003</v>
      </c>
      <c r="S164" s="72">
        <v>2.1093649999999999</v>
      </c>
      <c r="T164" s="194" t="str">
        <f t="shared" si="13"/>
        <v>QUATRE VENTS</v>
      </c>
      <c r="U164" s="190" t="str">
        <f t="shared" si="14"/>
        <v>QUATRE VENTS</v>
      </c>
      <c r="V164" s="76" t="s">
        <v>280</v>
      </c>
    </row>
    <row r="165" spans="1:22" s="71" customFormat="1" ht="12.75" customHeight="1">
      <c r="A165" s="72" t="s">
        <v>1025</v>
      </c>
      <c r="B165" s="72" t="s">
        <v>1026</v>
      </c>
      <c r="C165" s="72" t="s">
        <v>4783</v>
      </c>
      <c r="D165" s="197" t="str">
        <f t="shared" si="11"/>
        <v>Le Long Chemin</v>
      </c>
      <c r="E165" s="197" t="str">
        <f t="shared" si="12"/>
        <v>LE LONG CHEMIN</v>
      </c>
      <c r="F165" s="189" t="str">
        <f t="shared" si="10"/>
        <v>ECOLE MATERNELLE LE LONG CHEMIN</v>
      </c>
      <c r="G165" s="72" t="s">
        <v>1027</v>
      </c>
      <c r="H165" s="72" t="s">
        <v>990</v>
      </c>
      <c r="I165" s="73" t="s">
        <v>179</v>
      </c>
      <c r="J165" s="74" t="s">
        <v>1028</v>
      </c>
      <c r="K165" s="72" t="s">
        <v>179</v>
      </c>
      <c r="L165" s="72" t="s">
        <v>83</v>
      </c>
      <c r="M165" s="75"/>
      <c r="N165" s="75"/>
      <c r="O165" s="75">
        <v>6404</v>
      </c>
      <c r="P165" s="72" t="s">
        <v>1029</v>
      </c>
      <c r="Q165" s="72" t="s">
        <v>1030</v>
      </c>
      <c r="R165" s="72">
        <v>49.000292999999999</v>
      </c>
      <c r="S165" s="72">
        <v>2.0961319999999999</v>
      </c>
      <c r="T165" s="194" t="str">
        <f t="shared" si="13"/>
        <v>LE LONG CHEMIN</v>
      </c>
      <c r="U165" s="190" t="str">
        <f t="shared" si="14"/>
        <v>LE LONG CHEMIN</v>
      </c>
      <c r="V165" s="76" t="s">
        <v>280</v>
      </c>
    </row>
    <row r="166" spans="1:22" s="71" customFormat="1" ht="12.75" customHeight="1">
      <c r="A166" s="72" t="s">
        <v>1031</v>
      </c>
      <c r="B166" s="72" t="s">
        <v>1032</v>
      </c>
      <c r="C166" s="72" t="s">
        <v>1033</v>
      </c>
      <c r="D166" s="197" t="str">
        <f t="shared" si="11"/>
        <v>Chennevières</v>
      </c>
      <c r="E166" s="197" t="str">
        <f t="shared" si="12"/>
        <v>CHENNEVIERES</v>
      </c>
      <c r="F166" s="189" t="str">
        <f t="shared" si="10"/>
        <v>ECOLE MATERNELLE CHENNEVIERES</v>
      </c>
      <c r="G166" s="72" t="s">
        <v>1018</v>
      </c>
      <c r="H166" s="72" t="s">
        <v>990</v>
      </c>
      <c r="I166" s="73" t="s">
        <v>179</v>
      </c>
      <c r="J166" s="74" t="s">
        <v>1034</v>
      </c>
      <c r="K166" s="72" t="s">
        <v>179</v>
      </c>
      <c r="L166" s="72" t="s">
        <v>83</v>
      </c>
      <c r="M166" s="75"/>
      <c r="N166" s="75"/>
      <c r="O166" s="75">
        <v>7905</v>
      </c>
      <c r="P166" s="72">
        <v>635081.1</v>
      </c>
      <c r="Q166" s="72">
        <v>6878707.7999999998</v>
      </c>
      <c r="R166" s="72">
        <v>49.005001999999998</v>
      </c>
      <c r="S166" s="72">
        <v>2.1126839999999998</v>
      </c>
      <c r="T166" s="194" t="str">
        <f t="shared" si="13"/>
        <v>CHENNEVIERES</v>
      </c>
      <c r="U166" s="190" t="str">
        <f t="shared" si="14"/>
        <v>CHENNEVIERES</v>
      </c>
      <c r="V166" s="76" t="s">
        <v>280</v>
      </c>
    </row>
    <row r="167" spans="1:22" s="71" customFormat="1" ht="12.75" customHeight="1">
      <c r="A167" s="72" t="s">
        <v>1035</v>
      </c>
      <c r="B167" s="72" t="s">
        <v>1036</v>
      </c>
      <c r="C167" s="72" t="s">
        <v>1037</v>
      </c>
      <c r="D167" s="197" t="str">
        <f t="shared" si="11"/>
        <v>Plateau du Moulin</v>
      </c>
      <c r="E167" s="197" t="str">
        <f t="shared" si="12"/>
        <v>PLATEAU DU MOULIN</v>
      </c>
      <c r="F167" s="189" t="str">
        <f t="shared" si="10"/>
        <v>ECOLE MATERNELLE PLATEAU DU MOULIN</v>
      </c>
      <c r="G167" s="72" t="s">
        <v>998</v>
      </c>
      <c r="H167" s="72" t="s">
        <v>990</v>
      </c>
      <c r="I167" s="73" t="s">
        <v>179</v>
      </c>
      <c r="J167" s="74" t="s">
        <v>1038</v>
      </c>
      <c r="K167" s="72" t="s">
        <v>179</v>
      </c>
      <c r="L167" s="72" t="s">
        <v>83</v>
      </c>
      <c r="M167" s="75"/>
      <c r="N167" s="75"/>
      <c r="O167" s="75">
        <v>8896</v>
      </c>
      <c r="P167" s="72">
        <v>634860.4</v>
      </c>
      <c r="Q167" s="72">
        <v>6877696.2999999998</v>
      </c>
      <c r="R167" s="72">
        <v>48.995885000000001</v>
      </c>
      <c r="S167" s="72">
        <v>2.109823</v>
      </c>
      <c r="T167" s="194" t="str">
        <f t="shared" si="13"/>
        <v>PLATEAU DU MOULIN</v>
      </c>
      <c r="U167" s="190" t="str">
        <f t="shared" si="14"/>
        <v>PLATEAU DU MOULIN</v>
      </c>
      <c r="V167" s="76" t="s">
        <v>280</v>
      </c>
    </row>
    <row r="168" spans="1:22" s="71" customFormat="1" ht="12.75" customHeight="1">
      <c r="A168" s="72" t="s">
        <v>1039</v>
      </c>
      <c r="B168" s="72" t="s">
        <v>1040</v>
      </c>
      <c r="C168" s="72" t="s">
        <v>1041</v>
      </c>
      <c r="D168" s="197" t="str">
        <f t="shared" si="11"/>
        <v>Croix Blanche</v>
      </c>
      <c r="E168" s="197" t="str">
        <f t="shared" si="12"/>
        <v>CROIX BLANCHE</v>
      </c>
      <c r="F168" s="189" t="str">
        <f t="shared" si="10"/>
        <v>ECOLE MATERNELLE CROIX BLANCHE</v>
      </c>
      <c r="G168" s="72" t="s">
        <v>1042</v>
      </c>
      <c r="H168" s="72" t="s">
        <v>990</v>
      </c>
      <c r="I168" s="73" t="s">
        <v>179</v>
      </c>
      <c r="J168" s="74" t="s">
        <v>1043</v>
      </c>
      <c r="K168" s="72" t="s">
        <v>179</v>
      </c>
      <c r="L168" s="72" t="s">
        <v>83</v>
      </c>
      <c r="M168" s="75"/>
      <c r="N168" s="75"/>
      <c r="O168" s="75">
        <v>1843</v>
      </c>
      <c r="P168" s="72">
        <v>633431.9</v>
      </c>
      <c r="Q168" s="72">
        <v>6878879.9000000004</v>
      </c>
      <c r="R168" s="72">
        <v>49.006380999999998</v>
      </c>
      <c r="S168" s="72">
        <v>2.0901169999999998</v>
      </c>
      <c r="T168" s="194" t="str">
        <f t="shared" si="13"/>
        <v>CROIX BLANCHE</v>
      </c>
      <c r="U168" s="190" t="str">
        <f t="shared" si="14"/>
        <v>CROIX BLANCHE</v>
      </c>
      <c r="V168" s="76" t="s">
        <v>280</v>
      </c>
    </row>
    <row r="169" spans="1:22" s="71" customFormat="1" ht="12.75" customHeight="1">
      <c r="A169" s="72" t="s">
        <v>1044</v>
      </c>
      <c r="B169" s="72" t="s">
        <v>1045</v>
      </c>
      <c r="C169" s="72" t="s">
        <v>1046</v>
      </c>
      <c r="D169" s="197" t="str">
        <f t="shared" si="11"/>
        <v>Les Basses Roches</v>
      </c>
      <c r="E169" s="197" t="str">
        <f t="shared" si="12"/>
        <v>LES BASSES ROCHES</v>
      </c>
      <c r="F169" s="189" t="str">
        <f t="shared" si="10"/>
        <v>ECOLE MATERNELLE LES BASSES ROCHES</v>
      </c>
      <c r="G169" s="72" t="s">
        <v>1047</v>
      </c>
      <c r="H169" s="72" t="s">
        <v>990</v>
      </c>
      <c r="I169" s="73" t="s">
        <v>179</v>
      </c>
      <c r="J169" s="74" t="s">
        <v>1048</v>
      </c>
      <c r="K169" s="72" t="s">
        <v>179</v>
      </c>
      <c r="L169" s="72" t="s">
        <v>83</v>
      </c>
      <c r="M169" s="75"/>
      <c r="N169" s="75"/>
      <c r="O169" s="75">
        <v>6781</v>
      </c>
      <c r="P169" s="72">
        <v>634127.6</v>
      </c>
      <c r="Q169" s="72">
        <v>6878639.2000000002</v>
      </c>
      <c r="R169" s="72">
        <v>49.004288000000003</v>
      </c>
      <c r="S169" s="72">
        <v>2.0996630000000001</v>
      </c>
      <c r="T169" s="194" t="str">
        <f t="shared" si="13"/>
        <v>LES BASSES ROCHES</v>
      </c>
      <c r="U169" s="190" t="str">
        <f t="shared" si="14"/>
        <v>LES BASSES ROCHES</v>
      </c>
      <c r="V169" s="76" t="s">
        <v>280</v>
      </c>
    </row>
    <row r="170" spans="1:22" s="71" customFormat="1" ht="12.75" customHeight="1">
      <c r="A170" s="72" t="s">
        <v>1049</v>
      </c>
      <c r="B170" s="72" t="s">
        <v>1050</v>
      </c>
      <c r="C170" s="72" t="s">
        <v>1051</v>
      </c>
      <c r="D170" s="197" t="str">
        <f t="shared" si="11"/>
        <v>du Confluent</v>
      </c>
      <c r="E170" s="197" t="str">
        <f t="shared" si="12"/>
        <v>DU CONFLUENT</v>
      </c>
      <c r="F170" s="189" t="str">
        <f t="shared" si="10"/>
        <v>ECOLE MATERNELLE DU CONFLUENT</v>
      </c>
      <c r="G170" s="72" t="s">
        <v>989</v>
      </c>
      <c r="H170" s="72" t="s">
        <v>990</v>
      </c>
      <c r="I170" s="73" t="s">
        <v>179</v>
      </c>
      <c r="J170" s="74" t="s">
        <v>1052</v>
      </c>
      <c r="K170" s="72" t="s">
        <v>179</v>
      </c>
      <c r="L170" s="72" t="s">
        <v>83</v>
      </c>
      <c r="M170" s="75"/>
      <c r="N170" s="75"/>
      <c r="O170" s="75">
        <v>8149</v>
      </c>
      <c r="P170" s="72">
        <v>632637.9</v>
      </c>
      <c r="Q170" s="72">
        <v>6877363.2000000002</v>
      </c>
      <c r="R170" s="72">
        <v>48.992660000000001</v>
      </c>
      <c r="S170" s="72">
        <v>2.079507</v>
      </c>
      <c r="T170" s="194" t="str">
        <f t="shared" si="13"/>
        <v>DU CONFLUENT</v>
      </c>
      <c r="U170" s="190" t="str">
        <f t="shared" si="14"/>
        <v>LE CONFLUENT</v>
      </c>
      <c r="V170" s="76" t="s">
        <v>280</v>
      </c>
    </row>
    <row r="171" spans="1:22" s="71" customFormat="1" ht="12.75" customHeight="1">
      <c r="A171" s="72" t="s">
        <v>1053</v>
      </c>
      <c r="B171" s="72" t="s">
        <v>1054</v>
      </c>
      <c r="C171" s="72" t="s">
        <v>1055</v>
      </c>
      <c r="D171" s="197" t="str">
        <f t="shared" si="11"/>
        <v>Henri Dunant</v>
      </c>
      <c r="E171" s="197" t="str">
        <f t="shared" si="12"/>
        <v>HENRI DUNANT</v>
      </c>
      <c r="F171" s="189" t="str">
        <f t="shared" si="10"/>
        <v>ECOLE ELEMENTAIRE HENRI DUNANT</v>
      </c>
      <c r="G171" s="72" t="s">
        <v>1042</v>
      </c>
      <c r="H171" s="72" t="s">
        <v>990</v>
      </c>
      <c r="I171" s="73" t="s">
        <v>179</v>
      </c>
      <c r="J171" s="74" t="s">
        <v>1056</v>
      </c>
      <c r="K171" s="72" t="s">
        <v>179</v>
      </c>
      <c r="L171" s="72" t="s">
        <v>165</v>
      </c>
      <c r="M171" s="75"/>
      <c r="N171" s="75"/>
      <c r="O171" s="75">
        <v>5456</v>
      </c>
      <c r="P171" s="72">
        <v>633332</v>
      </c>
      <c r="Q171" s="72">
        <v>6878933.9000000004</v>
      </c>
      <c r="R171" s="72">
        <v>49.006855999999999</v>
      </c>
      <c r="S171" s="72">
        <v>2.088743</v>
      </c>
      <c r="T171" s="194" t="str">
        <f t="shared" si="13"/>
        <v>HENRI DUNANT</v>
      </c>
      <c r="U171" s="190" t="str">
        <f t="shared" si="14"/>
        <v>HENRI DUNANT</v>
      </c>
      <c r="V171" s="76" t="s">
        <v>280</v>
      </c>
    </row>
    <row r="172" spans="1:22" s="71" customFormat="1" ht="12.75" customHeight="1">
      <c r="A172" s="72" t="s">
        <v>1057</v>
      </c>
      <c r="B172" s="72" t="s">
        <v>1058</v>
      </c>
      <c r="C172" s="72" t="s">
        <v>1059</v>
      </c>
      <c r="D172" s="197" t="str">
        <f t="shared" si="11"/>
        <v>Clos d'en haut</v>
      </c>
      <c r="E172" s="197" t="str">
        <f t="shared" si="12"/>
        <v>CLOS D'EN HAUT</v>
      </c>
      <c r="F172" s="189" t="str">
        <f t="shared" si="10"/>
        <v>ECOLE ELEMENTAIRE CLOS D'EN HAUT</v>
      </c>
      <c r="G172" s="72" t="s">
        <v>1060</v>
      </c>
      <c r="H172" s="72" t="s">
        <v>990</v>
      </c>
      <c r="I172" s="73" t="s">
        <v>179</v>
      </c>
      <c r="J172" s="74" t="s">
        <v>1061</v>
      </c>
      <c r="K172" s="72" t="s">
        <v>179</v>
      </c>
      <c r="L172" s="72" t="s">
        <v>165</v>
      </c>
      <c r="M172" s="75"/>
      <c r="N172" s="75"/>
      <c r="O172" s="75">
        <v>7503</v>
      </c>
      <c r="P172" s="72">
        <v>634165.80000000005</v>
      </c>
      <c r="Q172" s="72">
        <v>6878574.5</v>
      </c>
      <c r="R172" s="72">
        <v>49.003709999999998</v>
      </c>
      <c r="S172" s="72">
        <v>2.1001949999999998</v>
      </c>
      <c r="T172" s="194" t="str">
        <f t="shared" si="13"/>
        <v>CLOS D'EN HAUT</v>
      </c>
      <c r="U172" s="190" t="str">
        <f t="shared" si="14"/>
        <v>CLOS D'EN HAUT</v>
      </c>
      <c r="V172" s="76" t="s">
        <v>280</v>
      </c>
    </row>
    <row r="173" spans="1:22" s="71" customFormat="1" ht="12.75" customHeight="1">
      <c r="A173" s="72" t="s">
        <v>1062</v>
      </c>
      <c r="B173" s="72" t="s">
        <v>1063</v>
      </c>
      <c r="C173" s="72" t="s">
        <v>1064</v>
      </c>
      <c r="D173" s="197" t="str">
        <f t="shared" si="11"/>
        <v>Chennevieres</v>
      </c>
      <c r="E173" s="197" t="str">
        <f t="shared" si="12"/>
        <v>CHENNEVIERES</v>
      </c>
      <c r="F173" s="189" t="str">
        <f t="shared" si="10"/>
        <v>ECOLE ELEMENTAIRE CHENNEVIERES</v>
      </c>
      <c r="G173" s="72" t="s">
        <v>1018</v>
      </c>
      <c r="H173" s="72" t="s">
        <v>990</v>
      </c>
      <c r="I173" s="73" t="s">
        <v>179</v>
      </c>
      <c r="J173" s="74" t="s">
        <v>1065</v>
      </c>
      <c r="K173" s="72" t="s">
        <v>179</v>
      </c>
      <c r="L173" s="72" t="s">
        <v>165</v>
      </c>
      <c r="M173" s="75"/>
      <c r="N173" s="75"/>
      <c r="O173" s="75">
        <v>8128</v>
      </c>
      <c r="P173" s="72">
        <v>635046.1</v>
      </c>
      <c r="Q173" s="72">
        <v>6878724.4000000004</v>
      </c>
      <c r="R173" s="72">
        <v>49.005147999999998</v>
      </c>
      <c r="S173" s="72">
        <v>2.1122030000000001</v>
      </c>
      <c r="T173" s="194" t="str">
        <f t="shared" si="13"/>
        <v>CHENNEVIERES</v>
      </c>
      <c r="U173" s="190" t="str">
        <f t="shared" si="14"/>
        <v>CHENNEVIERES</v>
      </c>
      <c r="V173" s="76" t="s">
        <v>280</v>
      </c>
    </row>
    <row r="174" spans="1:22" s="71" customFormat="1" ht="12.75" customHeight="1">
      <c r="A174" s="72" t="s">
        <v>1066</v>
      </c>
      <c r="B174" s="72" t="s">
        <v>1067</v>
      </c>
      <c r="C174" s="72" t="s">
        <v>245</v>
      </c>
      <c r="D174" s="197" t="str">
        <f t="shared" si="11"/>
        <v/>
      </c>
      <c r="E174" s="197" t="str">
        <f t="shared" si="12"/>
        <v/>
      </c>
      <c r="F174" s="189" t="str">
        <f t="shared" si="10"/>
        <v xml:space="preserve">ECOLE PRIMAIRE </v>
      </c>
      <c r="G174" s="72" t="s">
        <v>1068</v>
      </c>
      <c r="H174" s="72" t="s">
        <v>327</v>
      </c>
      <c r="I174" s="73" t="s">
        <v>1069</v>
      </c>
      <c r="J174" s="74" t="s">
        <v>1070</v>
      </c>
      <c r="K174" s="72" t="s">
        <v>400</v>
      </c>
      <c r="L174" s="72" t="s">
        <v>195</v>
      </c>
      <c r="M174" s="75"/>
      <c r="N174" s="75"/>
      <c r="O174" s="75">
        <v>9245</v>
      </c>
      <c r="P174" s="72">
        <v>602052</v>
      </c>
      <c r="Q174" s="72">
        <v>6866422.4000000004</v>
      </c>
      <c r="R174" s="72">
        <v>48.890355</v>
      </c>
      <c r="S174" s="72">
        <v>1.6641520000000001</v>
      </c>
      <c r="T174" s="194" t="str">
        <f t="shared" si="13"/>
        <v>COURGENT</v>
      </c>
      <c r="U174" s="190" t="str">
        <f t="shared" si="14"/>
        <v>COURGENT</v>
      </c>
      <c r="V174" s="76" t="s">
        <v>251</v>
      </c>
    </row>
    <row r="175" spans="1:22" s="71" customFormat="1" ht="12.75" customHeight="1">
      <c r="A175" s="72" t="s">
        <v>1071</v>
      </c>
      <c r="B175" s="72" t="s">
        <v>1072</v>
      </c>
      <c r="C175" s="72" t="s">
        <v>245</v>
      </c>
      <c r="D175" s="197" t="str">
        <f t="shared" si="11"/>
        <v/>
      </c>
      <c r="E175" s="197" t="str">
        <f t="shared" si="12"/>
        <v/>
      </c>
      <c r="F175" s="189" t="str">
        <f t="shared" si="10"/>
        <v xml:space="preserve">ECOLE ELEMENTAIRE </v>
      </c>
      <c r="G175" s="72" t="s">
        <v>1073</v>
      </c>
      <c r="H175" s="72" t="s">
        <v>449</v>
      </c>
      <c r="I175" s="73" t="s">
        <v>1074</v>
      </c>
      <c r="J175" s="74" t="s">
        <v>1075</v>
      </c>
      <c r="K175" s="72" t="s">
        <v>452</v>
      </c>
      <c r="L175" s="72" t="s">
        <v>165</v>
      </c>
      <c r="M175" s="75"/>
      <c r="N175" s="75"/>
      <c r="O175" s="75">
        <v>9433</v>
      </c>
      <c r="P175" s="72">
        <v>589508.4</v>
      </c>
      <c r="Q175" s="72">
        <v>6877807.7999999998</v>
      </c>
      <c r="R175" s="72">
        <v>48.990690000000001</v>
      </c>
      <c r="S175" s="72">
        <v>1.4901489999999999</v>
      </c>
      <c r="T175" s="194" t="str">
        <f t="shared" si="13"/>
        <v>CRAVENT</v>
      </c>
      <c r="U175" s="190" t="str">
        <f t="shared" si="14"/>
        <v>CRAVENT</v>
      </c>
      <c r="V175" s="76" t="s">
        <v>251</v>
      </c>
    </row>
    <row r="176" spans="1:22" s="71" customFormat="1" ht="12.75" customHeight="1">
      <c r="A176" s="72" t="s">
        <v>1076</v>
      </c>
      <c r="B176" s="72" t="s">
        <v>1077</v>
      </c>
      <c r="C176" s="72" t="s">
        <v>245</v>
      </c>
      <c r="D176" s="197" t="str">
        <f t="shared" si="11"/>
        <v/>
      </c>
      <c r="E176" s="197" t="str">
        <f t="shared" si="12"/>
        <v/>
      </c>
      <c r="F176" s="189" t="str">
        <f t="shared" si="10"/>
        <v xml:space="preserve">ECOLE PRIMAIRE </v>
      </c>
      <c r="G176" s="72" t="s">
        <v>1078</v>
      </c>
      <c r="H176" s="72" t="s">
        <v>1079</v>
      </c>
      <c r="I176" s="73" t="s">
        <v>1080</v>
      </c>
      <c r="J176" s="74" t="s">
        <v>1081</v>
      </c>
      <c r="K176" s="72" t="s">
        <v>928</v>
      </c>
      <c r="L176" s="72" t="s">
        <v>195</v>
      </c>
      <c r="M176" s="75"/>
      <c r="N176" s="75"/>
      <c r="O176" s="75">
        <v>8404</v>
      </c>
      <c r="P176" s="72">
        <v>621137.9</v>
      </c>
      <c r="Q176" s="72">
        <v>6865298.5999999996</v>
      </c>
      <c r="R176" s="72">
        <v>48.882871000000002</v>
      </c>
      <c r="S176" s="72">
        <v>1.924625</v>
      </c>
      <c r="T176" s="194" t="str">
        <f t="shared" si="13"/>
        <v xml:space="preserve">CRESPIERES </v>
      </c>
      <c r="U176" s="190" t="str">
        <f t="shared" si="14"/>
        <v xml:space="preserve">CRESPIERES </v>
      </c>
      <c r="V176" s="76" t="s">
        <v>401</v>
      </c>
    </row>
    <row r="177" spans="1:22" s="71" customFormat="1" ht="12.75" customHeight="1">
      <c r="A177" s="72" t="s">
        <v>1082</v>
      </c>
      <c r="B177" s="72" t="s">
        <v>1083</v>
      </c>
      <c r="C177" s="72" t="s">
        <v>1084</v>
      </c>
      <c r="D177" s="197" t="str">
        <f t="shared" si="11"/>
        <v>Les Cerisiers</v>
      </c>
      <c r="E177" s="197" t="str">
        <f t="shared" si="12"/>
        <v>LES CERISIERS</v>
      </c>
      <c r="F177" s="189" t="str">
        <f t="shared" si="10"/>
        <v>ECOLE MATERNELLE LES CERISIERS</v>
      </c>
      <c r="G177" s="72" t="s">
        <v>1085</v>
      </c>
      <c r="H177" s="72" t="s">
        <v>1086</v>
      </c>
      <c r="I177" s="73" t="s">
        <v>1087</v>
      </c>
      <c r="J177" s="74" t="s">
        <v>1088</v>
      </c>
      <c r="K177" s="72" t="s">
        <v>414</v>
      </c>
      <c r="L177" s="72" t="s">
        <v>83</v>
      </c>
      <c r="M177" s="75"/>
      <c r="N177" s="75"/>
      <c r="O177" s="75">
        <v>5340</v>
      </c>
      <c r="P177" s="72">
        <v>636608.6</v>
      </c>
      <c r="Q177" s="72">
        <v>6864523</v>
      </c>
      <c r="R177" s="72">
        <v>48.877605000000003</v>
      </c>
      <c r="S177" s="72">
        <v>2.1356820000000001</v>
      </c>
      <c r="T177" s="194" t="str">
        <f t="shared" si="13"/>
        <v>LES CERISIERS</v>
      </c>
      <c r="U177" s="190" t="str">
        <f t="shared" si="14"/>
        <v>LES CERISIERS</v>
      </c>
      <c r="V177" s="76" t="s">
        <v>761</v>
      </c>
    </row>
    <row r="178" spans="1:22" s="71" customFormat="1" ht="12.75" customHeight="1">
      <c r="A178" s="72" t="s">
        <v>1089</v>
      </c>
      <c r="B178" s="72" t="s">
        <v>1090</v>
      </c>
      <c r="C178" s="72" t="s">
        <v>1091</v>
      </c>
      <c r="D178" s="197" t="str">
        <f t="shared" si="11"/>
        <v>Leclerc</v>
      </c>
      <c r="E178" s="197" t="str">
        <f t="shared" si="12"/>
        <v>LECLERC</v>
      </c>
      <c r="F178" s="189" t="str">
        <f t="shared" si="10"/>
        <v>ECOLE ELEMENTAIRE LECLERC</v>
      </c>
      <c r="G178" s="72" t="s">
        <v>1092</v>
      </c>
      <c r="H178" s="72" t="s">
        <v>1086</v>
      </c>
      <c r="I178" s="73" t="s">
        <v>1087</v>
      </c>
      <c r="J178" s="74" t="s">
        <v>1093</v>
      </c>
      <c r="K178" s="72" t="s">
        <v>414</v>
      </c>
      <c r="L178" s="72" t="s">
        <v>165</v>
      </c>
      <c r="M178" s="75"/>
      <c r="N178" s="75"/>
      <c r="O178" s="75">
        <v>6095</v>
      </c>
      <c r="P178" s="72">
        <v>637295.5</v>
      </c>
      <c r="Q178" s="72">
        <v>6864409.9000000004</v>
      </c>
      <c r="R178" s="72">
        <v>48.876655</v>
      </c>
      <c r="S178" s="72">
        <v>2.1450640000000001</v>
      </c>
      <c r="T178" s="194" t="str">
        <f t="shared" si="13"/>
        <v>LECLERC</v>
      </c>
      <c r="U178" s="190" t="str">
        <f t="shared" si="14"/>
        <v>LECLERC</v>
      </c>
      <c r="V178" s="76" t="s">
        <v>761</v>
      </c>
    </row>
    <row r="179" spans="1:22" s="71" customFormat="1" ht="12.75" customHeight="1">
      <c r="A179" s="72" t="s">
        <v>1094</v>
      </c>
      <c r="B179" s="72" t="s">
        <v>1095</v>
      </c>
      <c r="C179" s="72" t="s">
        <v>1096</v>
      </c>
      <c r="D179" s="197" t="str">
        <f t="shared" si="11"/>
        <v>Jules Verne</v>
      </c>
      <c r="E179" s="197" t="str">
        <f t="shared" si="12"/>
        <v>JULES VERNE</v>
      </c>
      <c r="F179" s="189" t="str">
        <f t="shared" si="10"/>
        <v>ECOLE ELEMENTAIRE JULES VERNE</v>
      </c>
      <c r="G179" s="72" t="s">
        <v>1097</v>
      </c>
      <c r="H179" s="72" t="s">
        <v>1086</v>
      </c>
      <c r="I179" s="73" t="s">
        <v>1087</v>
      </c>
      <c r="J179" s="74" t="s">
        <v>1098</v>
      </c>
      <c r="K179" s="72" t="s">
        <v>414</v>
      </c>
      <c r="L179" s="72" t="s">
        <v>165</v>
      </c>
      <c r="M179" s="75"/>
      <c r="N179" s="75"/>
      <c r="O179" s="75">
        <v>5685</v>
      </c>
      <c r="P179" s="72">
        <v>636573.69999999995</v>
      </c>
      <c r="Q179" s="72">
        <v>6864465.2000000002</v>
      </c>
      <c r="R179" s="72">
        <v>48.877082000000001</v>
      </c>
      <c r="S179" s="72">
        <v>2.1352150000000001</v>
      </c>
      <c r="T179" s="194" t="str">
        <f t="shared" si="13"/>
        <v>JULES VERNE</v>
      </c>
      <c r="U179" s="190" t="str">
        <f t="shared" si="14"/>
        <v>JULES VERNE</v>
      </c>
      <c r="V179" s="76" t="s">
        <v>761</v>
      </c>
    </row>
    <row r="180" spans="1:22" s="71" customFormat="1" ht="12.75" customHeight="1">
      <c r="A180" s="72" t="s">
        <v>1099</v>
      </c>
      <c r="B180" s="72" t="s">
        <v>1100</v>
      </c>
      <c r="C180" s="88" t="s">
        <v>1101</v>
      </c>
      <c r="D180" s="197" t="str">
        <f t="shared" si="11"/>
        <v>Groupe Jean Moulin</v>
      </c>
      <c r="E180" s="197" t="str">
        <f t="shared" si="12"/>
        <v>GROUPE JEAN MOULIN</v>
      </c>
      <c r="F180" s="189" t="str">
        <f t="shared" si="10"/>
        <v>ECOLE MATERNELLE GROUPE JEAN MOULIN</v>
      </c>
      <c r="G180" s="72" t="s">
        <v>1102</v>
      </c>
      <c r="H180" s="72" t="s">
        <v>1086</v>
      </c>
      <c r="I180" s="73" t="s">
        <v>1087</v>
      </c>
      <c r="J180" s="74" t="s">
        <v>1103</v>
      </c>
      <c r="K180" s="72" t="s">
        <v>414</v>
      </c>
      <c r="L180" s="72" t="s">
        <v>83</v>
      </c>
      <c r="M180" s="75"/>
      <c r="N180" s="75"/>
      <c r="O180" s="75">
        <v>3736</v>
      </c>
      <c r="P180" s="72">
        <v>637216.1</v>
      </c>
      <c r="Q180" s="72">
        <v>6864182.9000000004</v>
      </c>
      <c r="R180" s="72">
        <v>48.874606</v>
      </c>
      <c r="S180" s="72">
        <v>2.144015</v>
      </c>
      <c r="T180" s="194" t="str">
        <f t="shared" si="13"/>
        <v>GROUPE JEAN MOULIN</v>
      </c>
      <c r="U180" s="190" t="str">
        <f t="shared" si="14"/>
        <v>GROUPE JEAN MOULIN</v>
      </c>
      <c r="V180" s="76" t="s">
        <v>761</v>
      </c>
    </row>
    <row r="181" spans="1:22" s="71" customFormat="1" ht="12.75" customHeight="1">
      <c r="A181" s="72" t="s">
        <v>1104</v>
      </c>
      <c r="B181" s="72" t="s">
        <v>1105</v>
      </c>
      <c r="C181" s="88" t="s">
        <v>1106</v>
      </c>
      <c r="D181" s="197" t="str">
        <f t="shared" si="11"/>
        <v>G. Bruhat</v>
      </c>
      <c r="E181" s="197" t="str">
        <f t="shared" si="12"/>
        <v>G. BRUHAT</v>
      </c>
      <c r="F181" s="189" t="str">
        <f t="shared" si="10"/>
        <v>ECOLE PRIMAIRE G. BRUHAT</v>
      </c>
      <c r="G181" s="72" t="s">
        <v>1107</v>
      </c>
      <c r="H181" s="72" t="s">
        <v>1108</v>
      </c>
      <c r="I181" s="73" t="s">
        <v>1109</v>
      </c>
      <c r="J181" s="74" t="s">
        <v>1110</v>
      </c>
      <c r="K181" s="72" t="s">
        <v>452</v>
      </c>
      <c r="L181" s="72" t="s">
        <v>195</v>
      </c>
      <c r="M181" s="75"/>
      <c r="N181" s="75"/>
      <c r="O181" s="75">
        <v>7556</v>
      </c>
      <c r="P181" s="72">
        <v>598844</v>
      </c>
      <c r="Q181" s="72">
        <v>6867956.5999999996</v>
      </c>
      <c r="R181" s="72">
        <v>48.903654000000003</v>
      </c>
      <c r="S181" s="72">
        <v>1.6200429999999999</v>
      </c>
      <c r="T181" s="194" t="str">
        <f t="shared" si="13"/>
        <v>G. BRUHAT</v>
      </c>
      <c r="U181" s="190" t="str">
        <f t="shared" si="14"/>
        <v>G. BRUHAT</v>
      </c>
      <c r="V181" s="76" t="s">
        <v>251</v>
      </c>
    </row>
    <row r="182" spans="1:22" s="71" customFormat="1" ht="12.75" customHeight="1">
      <c r="A182" s="72" t="s">
        <v>1111</v>
      </c>
      <c r="B182" s="72" t="s">
        <v>1112</v>
      </c>
      <c r="C182" s="88" t="s">
        <v>245</v>
      </c>
      <c r="D182" s="197" t="str">
        <f t="shared" si="11"/>
        <v/>
      </c>
      <c r="E182" s="197" t="str">
        <f t="shared" si="12"/>
        <v/>
      </c>
      <c r="F182" s="189" t="str">
        <f t="shared" si="10"/>
        <v xml:space="preserve">ECOLE PRIMAIRE </v>
      </c>
      <c r="G182" s="72" t="s">
        <v>1113</v>
      </c>
      <c r="H182" s="72" t="s">
        <v>799</v>
      </c>
      <c r="I182" s="73" t="s">
        <v>1114</v>
      </c>
      <c r="J182" s="74" t="s">
        <v>1115</v>
      </c>
      <c r="K182" s="72" t="s">
        <v>164</v>
      </c>
      <c r="L182" s="72" t="s">
        <v>195</v>
      </c>
      <c r="M182" s="75"/>
      <c r="N182" s="75"/>
      <c r="O182" s="75">
        <v>9793</v>
      </c>
      <c r="P182" s="72">
        <v>625206.5</v>
      </c>
      <c r="Q182" s="72">
        <v>6845216.5999999996</v>
      </c>
      <c r="R182" s="72">
        <v>48.702759</v>
      </c>
      <c r="S182" s="72">
        <v>1.9836229999999999</v>
      </c>
      <c r="T182" s="194" t="str">
        <f t="shared" si="13"/>
        <v>DAMPIERRE EN YVELINES</v>
      </c>
      <c r="U182" s="190" t="str">
        <f t="shared" si="14"/>
        <v>DAMPIERRE EN YVELINES</v>
      </c>
      <c r="V182" s="76" t="s">
        <v>655</v>
      </c>
    </row>
    <row r="183" spans="1:22" s="71" customFormat="1" ht="12.75" customHeight="1">
      <c r="A183" s="72" t="s">
        <v>1116</v>
      </c>
      <c r="B183" s="72" t="s">
        <v>1117</v>
      </c>
      <c r="C183" s="88" t="s">
        <v>245</v>
      </c>
      <c r="D183" s="197" t="str">
        <f t="shared" si="11"/>
        <v/>
      </c>
      <c r="E183" s="197" t="str">
        <f t="shared" si="12"/>
        <v/>
      </c>
      <c r="F183" s="189" t="str">
        <f t="shared" si="10"/>
        <v xml:space="preserve">ECOLE PRIMAIRE </v>
      </c>
      <c r="G183" s="72" t="s">
        <v>1118</v>
      </c>
      <c r="H183" s="72" t="s">
        <v>643</v>
      </c>
      <c r="I183" s="73" t="s">
        <v>1119</v>
      </c>
      <c r="J183" s="74" t="s">
        <v>1120</v>
      </c>
      <c r="K183" s="72" t="s">
        <v>330</v>
      </c>
      <c r="L183" s="72" t="s">
        <v>195</v>
      </c>
      <c r="M183" s="75"/>
      <c r="N183" s="75"/>
      <c r="O183" s="75">
        <v>2429</v>
      </c>
      <c r="P183" s="72">
        <v>609864.5</v>
      </c>
      <c r="Q183" s="72">
        <v>6884827.2000000002</v>
      </c>
      <c r="R183" s="72">
        <v>49.056977000000003</v>
      </c>
      <c r="S183" s="72">
        <v>1.7667630000000001</v>
      </c>
      <c r="T183" s="194" t="str">
        <f t="shared" si="13"/>
        <v>DROCOURT</v>
      </c>
      <c r="U183" s="190" t="str">
        <f t="shared" si="14"/>
        <v>DROCOURT</v>
      </c>
      <c r="V183" s="76" t="s">
        <v>647</v>
      </c>
    </row>
    <row r="184" spans="1:22" s="71" customFormat="1" ht="12.75" customHeight="1">
      <c r="A184" s="72" t="s">
        <v>1121</v>
      </c>
      <c r="B184" s="72" t="s">
        <v>1122</v>
      </c>
      <c r="C184" s="88" t="s">
        <v>1123</v>
      </c>
      <c r="D184" s="197" t="str">
        <f t="shared" si="11"/>
        <v>La Ribambelle</v>
      </c>
      <c r="E184" s="197" t="str">
        <f t="shared" si="12"/>
        <v>LA RIBAMBELLE</v>
      </c>
      <c r="F184" s="189" t="str">
        <f t="shared" si="10"/>
        <v>ECOLE MATERNELLE LA RIBAMBELLE</v>
      </c>
      <c r="G184" s="72" t="s">
        <v>1124</v>
      </c>
      <c r="H184" s="72" t="s">
        <v>1125</v>
      </c>
      <c r="I184" s="73" t="s">
        <v>1126</v>
      </c>
      <c r="J184" s="74" t="s">
        <v>1127</v>
      </c>
      <c r="K184" s="72" t="s">
        <v>271</v>
      </c>
      <c r="L184" s="72" t="s">
        <v>83</v>
      </c>
      <c r="M184" s="75"/>
      <c r="N184" s="75"/>
      <c r="O184" s="75">
        <v>1188</v>
      </c>
      <c r="P184" s="72">
        <v>620750.4</v>
      </c>
      <c r="Q184" s="72">
        <v>6873332.4000000004</v>
      </c>
      <c r="R184" s="72">
        <v>48.955061999999998</v>
      </c>
      <c r="S184" s="72">
        <v>1.91784</v>
      </c>
      <c r="T184" s="194" t="str">
        <f t="shared" si="13"/>
        <v>LA RIBAMBELLE</v>
      </c>
      <c r="U184" s="190" t="str">
        <f t="shared" si="14"/>
        <v>LA RIBAMBELLE</v>
      </c>
      <c r="V184" s="76" t="s">
        <v>251</v>
      </c>
    </row>
    <row r="185" spans="1:22" s="71" customFormat="1" ht="12.75" customHeight="1">
      <c r="A185" s="72" t="s">
        <v>1128</v>
      </c>
      <c r="B185" s="72" t="s">
        <v>1129</v>
      </c>
      <c r="C185" s="88" t="s">
        <v>900</v>
      </c>
      <c r="D185" s="197" t="str">
        <f t="shared" si="11"/>
        <v>Victor Hugo</v>
      </c>
      <c r="E185" s="197" t="str">
        <f t="shared" si="12"/>
        <v>VICTOR HUGO</v>
      </c>
      <c r="F185" s="189" t="str">
        <f t="shared" si="10"/>
        <v>ECOLE ELEMENTAIRE VICTOR HUGO</v>
      </c>
      <c r="G185" s="72" t="s">
        <v>1130</v>
      </c>
      <c r="H185" s="72" t="s">
        <v>1125</v>
      </c>
      <c r="I185" s="73" t="s">
        <v>1126</v>
      </c>
      <c r="J185" s="74" t="s">
        <v>1131</v>
      </c>
      <c r="K185" s="72" t="s">
        <v>271</v>
      </c>
      <c r="L185" s="72" t="s">
        <v>165</v>
      </c>
      <c r="M185" s="75"/>
      <c r="N185" s="75"/>
      <c r="O185" s="75">
        <v>8516</v>
      </c>
      <c r="P185" s="72">
        <v>620775.19999999995</v>
      </c>
      <c r="Q185" s="72">
        <v>6872856.2999999998</v>
      </c>
      <c r="R185" s="72">
        <v>48.950783999999999</v>
      </c>
      <c r="S185" s="72">
        <v>1.9182680000000001</v>
      </c>
      <c r="T185" s="194" t="str">
        <f t="shared" si="13"/>
        <v>VICTOR HUGO</v>
      </c>
      <c r="U185" s="190" t="str">
        <f t="shared" si="14"/>
        <v>VICTOR HUGO</v>
      </c>
      <c r="V185" s="76" t="s">
        <v>251</v>
      </c>
    </row>
    <row r="186" spans="1:22" s="71" customFormat="1" ht="12.75" customHeight="1">
      <c r="A186" s="72" t="s">
        <v>1132</v>
      </c>
      <c r="B186" s="72" t="s">
        <v>1133</v>
      </c>
      <c r="C186" s="88" t="s">
        <v>875</v>
      </c>
      <c r="D186" s="197" t="str">
        <f t="shared" si="11"/>
        <v>Jules Ferry</v>
      </c>
      <c r="E186" s="197" t="str">
        <f t="shared" si="12"/>
        <v>JULES FERRY</v>
      </c>
      <c r="F186" s="189" t="str">
        <f t="shared" si="10"/>
        <v>ECOLE PRIMAIRE JULES FERRY</v>
      </c>
      <c r="G186" s="72" t="s">
        <v>1134</v>
      </c>
      <c r="H186" s="72" t="s">
        <v>1125</v>
      </c>
      <c r="I186" s="73" t="s">
        <v>1126</v>
      </c>
      <c r="J186" s="74" t="s">
        <v>1135</v>
      </c>
      <c r="K186" s="72" t="s">
        <v>271</v>
      </c>
      <c r="L186" s="80" t="s">
        <v>195</v>
      </c>
      <c r="M186" s="75"/>
      <c r="N186" s="75"/>
      <c r="O186" s="75">
        <v>7422</v>
      </c>
      <c r="P186" s="72">
        <v>621314.6</v>
      </c>
      <c r="Q186" s="72">
        <v>6872526.5</v>
      </c>
      <c r="R186" s="72">
        <v>48.947884999999999</v>
      </c>
      <c r="S186" s="72">
        <v>1.9256930000000001</v>
      </c>
      <c r="T186" s="194" t="str">
        <f t="shared" si="13"/>
        <v>JULES FERRY</v>
      </c>
      <c r="U186" s="190" t="str">
        <f t="shared" si="14"/>
        <v>JULES FERRY</v>
      </c>
      <c r="V186" s="76" t="s">
        <v>251</v>
      </c>
    </row>
    <row r="187" spans="1:22" s="71" customFormat="1" ht="12.75" customHeight="1">
      <c r="A187" s="72" t="s">
        <v>1136</v>
      </c>
      <c r="B187" s="72" t="s">
        <v>1137</v>
      </c>
      <c r="C187" s="88" t="s">
        <v>1138</v>
      </c>
      <c r="D187" s="197" t="str">
        <f t="shared" si="11"/>
        <v>La Commanderie des Templiers</v>
      </c>
      <c r="E187" s="197" t="str">
        <f t="shared" si="12"/>
        <v>LA COMMANDERIE DES TEMPLIERS</v>
      </c>
      <c r="F187" s="189" t="str">
        <f t="shared" si="10"/>
        <v>ECOLE ELEMENTAIRE LA COMMANDERIE DES TEMPLIERS</v>
      </c>
      <c r="G187" s="72" t="s">
        <v>1139</v>
      </c>
      <c r="H187" s="72" t="s">
        <v>1140</v>
      </c>
      <c r="I187" s="73" t="s">
        <v>1141</v>
      </c>
      <c r="J187" s="74" t="s">
        <v>1142</v>
      </c>
      <c r="K187" s="72" t="s">
        <v>1141</v>
      </c>
      <c r="L187" s="72" t="s">
        <v>165</v>
      </c>
      <c r="M187" s="75"/>
      <c r="N187" s="75"/>
      <c r="O187" s="75">
        <v>9388</v>
      </c>
      <c r="P187" s="72">
        <v>624419.6</v>
      </c>
      <c r="Q187" s="72">
        <v>6852809.5999999996</v>
      </c>
      <c r="R187" s="72">
        <v>48.770955000000001</v>
      </c>
      <c r="S187" s="72">
        <v>1.971587</v>
      </c>
      <c r="T187" s="194" t="str">
        <f t="shared" si="13"/>
        <v>LA COMMANDERIE DES TEMPLIERS</v>
      </c>
      <c r="U187" s="190" t="str">
        <f t="shared" si="14"/>
        <v>LA COMMANDERIE DES TEMPLIERS</v>
      </c>
      <c r="V187" s="76" t="s">
        <v>515</v>
      </c>
    </row>
    <row r="188" spans="1:22" s="71" customFormat="1" ht="12.75" customHeight="1">
      <c r="A188" s="72" t="s">
        <v>1143</v>
      </c>
      <c r="B188" s="72" t="s">
        <v>1144</v>
      </c>
      <c r="C188" s="88" t="s">
        <v>1145</v>
      </c>
      <c r="D188" s="197" t="str">
        <f t="shared" si="11"/>
        <v>Alain Cavallier</v>
      </c>
      <c r="E188" s="197" t="str">
        <f t="shared" si="12"/>
        <v>ALAIN CAVALLIER</v>
      </c>
      <c r="F188" s="189" t="str">
        <f t="shared" si="10"/>
        <v>ECOLE ELEMENTAIRE ALAIN CAVALLIER</v>
      </c>
      <c r="G188" s="72" t="s">
        <v>1146</v>
      </c>
      <c r="H188" s="72" t="s">
        <v>1140</v>
      </c>
      <c r="I188" s="73" t="s">
        <v>1141</v>
      </c>
      <c r="J188" s="74" t="s">
        <v>1147</v>
      </c>
      <c r="K188" s="72" t="s">
        <v>1141</v>
      </c>
      <c r="L188" s="72" t="s">
        <v>165</v>
      </c>
      <c r="M188" s="75"/>
      <c r="N188" s="75"/>
      <c r="O188" s="75">
        <v>2934</v>
      </c>
      <c r="P188" s="72">
        <v>622847.4</v>
      </c>
      <c r="Q188" s="72">
        <v>6852895.2000000002</v>
      </c>
      <c r="R188" s="72">
        <v>48.771538</v>
      </c>
      <c r="S188" s="72">
        <v>1.9501809999999999</v>
      </c>
      <c r="T188" s="194" t="str">
        <f t="shared" si="13"/>
        <v>ALAIN CAVALLIER</v>
      </c>
      <c r="U188" s="190" t="str">
        <f t="shared" si="14"/>
        <v>ALAIN CAVALLIER</v>
      </c>
      <c r="V188" s="76" t="s">
        <v>515</v>
      </c>
    </row>
    <row r="189" spans="1:22" s="71" customFormat="1" ht="12.75" customHeight="1">
      <c r="A189" s="72" t="s">
        <v>1148</v>
      </c>
      <c r="B189" s="72" t="s">
        <v>1149</v>
      </c>
      <c r="C189" s="88" t="s">
        <v>1150</v>
      </c>
      <c r="D189" s="197" t="str">
        <f t="shared" si="11"/>
        <v>Commanderie des Templiers</v>
      </c>
      <c r="E189" s="197" t="str">
        <f t="shared" si="12"/>
        <v>COMMANDERIE DES TEMPLIERS</v>
      </c>
      <c r="F189" s="189" t="str">
        <f t="shared" si="10"/>
        <v>ECOLE MATERNELLE COMMANDERIE DES TEMPLIERS</v>
      </c>
      <c r="G189" s="72" t="s">
        <v>1139</v>
      </c>
      <c r="H189" s="72" t="s">
        <v>1140</v>
      </c>
      <c r="I189" s="73" t="s">
        <v>1141</v>
      </c>
      <c r="J189" s="87" t="s">
        <v>1151</v>
      </c>
      <c r="K189" s="72" t="s">
        <v>1141</v>
      </c>
      <c r="L189" s="72" t="s">
        <v>83</v>
      </c>
      <c r="M189" s="75"/>
      <c r="N189" s="75"/>
      <c r="O189" s="75">
        <v>1979</v>
      </c>
      <c r="P189" s="72">
        <v>624466.6</v>
      </c>
      <c r="Q189" s="72">
        <v>6852827.7000000002</v>
      </c>
      <c r="R189" s="72">
        <v>48.771123000000003</v>
      </c>
      <c r="S189" s="72">
        <v>1.9722230000000001</v>
      </c>
      <c r="T189" s="194" t="str">
        <f t="shared" si="13"/>
        <v>COMMANDERIE DES TEMPLIERS</v>
      </c>
      <c r="U189" s="190" t="str">
        <f t="shared" si="14"/>
        <v>COMMANDERIE DES TEMPLIERS</v>
      </c>
      <c r="V189" s="76" t="s">
        <v>515</v>
      </c>
    </row>
    <row r="190" spans="1:22" s="71" customFormat="1" ht="12.75" customHeight="1">
      <c r="A190" s="77" t="s">
        <v>1152</v>
      </c>
      <c r="B190" s="77" t="s">
        <v>1153</v>
      </c>
      <c r="C190" s="86" t="s">
        <v>1154</v>
      </c>
      <c r="D190" s="197" t="str">
        <f t="shared" si="11"/>
        <v>Alain Cavallier</v>
      </c>
      <c r="E190" s="197" t="str">
        <f t="shared" si="12"/>
        <v>ALAIN CAVALLIER</v>
      </c>
      <c r="F190" s="189" t="str">
        <f t="shared" si="10"/>
        <v>ECOLE MATERNELLE ALAIN CAVALLIER</v>
      </c>
      <c r="G190" s="77" t="s">
        <v>1146</v>
      </c>
      <c r="H190" s="77" t="s">
        <v>1140</v>
      </c>
      <c r="I190" s="85" t="s">
        <v>1141</v>
      </c>
      <c r="J190" s="78" t="s">
        <v>1155</v>
      </c>
      <c r="K190" s="77" t="s">
        <v>1141</v>
      </c>
      <c r="L190" s="77" t="s">
        <v>83</v>
      </c>
      <c r="M190" s="75"/>
      <c r="N190" s="75"/>
      <c r="O190" s="75">
        <v>3792</v>
      </c>
      <c r="P190" s="77">
        <v>622873.30000000005</v>
      </c>
      <c r="Q190" s="77">
        <v>6852855.0999999996</v>
      </c>
      <c r="R190" s="77">
        <v>48.771180999999999</v>
      </c>
      <c r="S190" s="77">
        <v>1.9505410000000001</v>
      </c>
      <c r="T190" s="194" t="str">
        <f t="shared" si="13"/>
        <v>ALAIN CAVALLIER</v>
      </c>
      <c r="U190" s="190" t="str">
        <f t="shared" si="14"/>
        <v>ALAIN CAVALLIER</v>
      </c>
      <c r="V190" s="79" t="s">
        <v>515</v>
      </c>
    </row>
    <row r="191" spans="1:22" s="71" customFormat="1" ht="12.75" customHeight="1">
      <c r="A191" s="72" t="s">
        <v>1156</v>
      </c>
      <c r="B191" s="72" t="s">
        <v>1157</v>
      </c>
      <c r="C191" s="88" t="s">
        <v>1158</v>
      </c>
      <c r="D191" s="197" t="str">
        <f t="shared" si="11"/>
        <v>Boutons d'Or</v>
      </c>
      <c r="E191" s="197" t="str">
        <f t="shared" si="12"/>
        <v>BOUTONS D'OR</v>
      </c>
      <c r="F191" s="189" t="str">
        <f t="shared" si="10"/>
        <v>ECOLE MATERNELLE BOUTONS D'OR</v>
      </c>
      <c r="G191" s="72" t="s">
        <v>1159</v>
      </c>
      <c r="H191" s="72" t="s">
        <v>1140</v>
      </c>
      <c r="I191" s="73" t="s">
        <v>1141</v>
      </c>
      <c r="J191" s="74" t="s">
        <v>1160</v>
      </c>
      <c r="K191" s="72" t="s">
        <v>1141</v>
      </c>
      <c r="L191" s="72" t="s">
        <v>83</v>
      </c>
      <c r="M191" s="75"/>
      <c r="N191" s="75"/>
      <c r="O191" s="75">
        <v>1800</v>
      </c>
      <c r="P191" s="72">
        <v>623163.4</v>
      </c>
      <c r="Q191" s="72">
        <v>6852604</v>
      </c>
      <c r="R191" s="72">
        <v>48.768957</v>
      </c>
      <c r="S191" s="72">
        <v>1.9545330000000001</v>
      </c>
      <c r="T191" s="194" t="str">
        <f t="shared" si="13"/>
        <v>BOUTONS D'OR</v>
      </c>
      <c r="U191" s="190" t="str">
        <f t="shared" si="14"/>
        <v>BOUTONS D'OR</v>
      </c>
      <c r="V191" s="76" t="s">
        <v>515</v>
      </c>
    </row>
    <row r="192" spans="1:22" s="71" customFormat="1" ht="12.75" customHeight="1">
      <c r="A192" s="72" t="s">
        <v>1161</v>
      </c>
      <c r="B192" s="72" t="s">
        <v>1162</v>
      </c>
      <c r="C192" s="88" t="s">
        <v>1163</v>
      </c>
      <c r="D192" s="197" t="str">
        <f t="shared" si="11"/>
        <v>Nouvelle Amsterdam</v>
      </c>
      <c r="E192" s="197" t="str">
        <f t="shared" si="12"/>
        <v>NOUVELLE AMSTERDAM</v>
      </c>
      <c r="F192" s="189" t="str">
        <f t="shared" si="10"/>
        <v>ECOLE ELEMENTAIRE NOUVELLE AMSTERDAM</v>
      </c>
      <c r="G192" s="72" t="s">
        <v>1164</v>
      </c>
      <c r="H192" s="72" t="s">
        <v>1140</v>
      </c>
      <c r="I192" s="73" t="s">
        <v>1141</v>
      </c>
      <c r="J192" s="74" t="s">
        <v>1165</v>
      </c>
      <c r="K192" s="72" t="s">
        <v>1141</v>
      </c>
      <c r="L192" s="72" t="s">
        <v>165</v>
      </c>
      <c r="M192" s="75"/>
      <c r="N192" s="75"/>
      <c r="O192" s="75">
        <v>2528</v>
      </c>
      <c r="P192" s="72">
        <v>623128.30000000005</v>
      </c>
      <c r="Q192" s="72">
        <v>6851802.7000000002</v>
      </c>
      <c r="R192" s="72">
        <v>48.761747</v>
      </c>
      <c r="S192" s="72">
        <v>1.9541999999999999</v>
      </c>
      <c r="T192" s="194" t="str">
        <f t="shared" si="13"/>
        <v>NOUVELLE AMSTERDAM</v>
      </c>
      <c r="U192" s="190" t="str">
        <f t="shared" si="14"/>
        <v>NOUVELLE AMSTERDAM</v>
      </c>
      <c r="V192" s="76" t="s">
        <v>515</v>
      </c>
    </row>
    <row r="193" spans="1:22" s="71" customFormat="1" ht="12.75" customHeight="1">
      <c r="A193" s="72" t="s">
        <v>1166</v>
      </c>
      <c r="B193" s="72" t="s">
        <v>1167</v>
      </c>
      <c r="C193" s="88" t="s">
        <v>1168</v>
      </c>
      <c r="D193" s="197" t="str">
        <f t="shared" si="11"/>
        <v>Nouvelle Amsterdam</v>
      </c>
      <c r="E193" s="197" t="str">
        <f t="shared" si="12"/>
        <v>NOUVELLE AMSTERDAM</v>
      </c>
      <c r="F193" s="189" t="str">
        <f t="shared" si="10"/>
        <v>ECOLE MATERNELLE NOUVELLE AMSTERDAM</v>
      </c>
      <c r="G193" s="72" t="s">
        <v>1164</v>
      </c>
      <c r="H193" s="72" t="s">
        <v>1140</v>
      </c>
      <c r="I193" s="73" t="s">
        <v>1141</v>
      </c>
      <c r="J193" s="74" t="s">
        <v>1169</v>
      </c>
      <c r="K193" s="72" t="s">
        <v>1141</v>
      </c>
      <c r="L193" s="72" t="s">
        <v>83</v>
      </c>
      <c r="M193" s="75"/>
      <c r="N193" s="75"/>
      <c r="O193" s="75">
        <v>5434</v>
      </c>
      <c r="P193" s="72">
        <v>623147.4</v>
      </c>
      <c r="Q193" s="72">
        <v>6851881.7999999998</v>
      </c>
      <c r="R193" s="72">
        <v>48.762461000000002</v>
      </c>
      <c r="S193" s="72">
        <v>1.9544459999999999</v>
      </c>
      <c r="T193" s="194" t="str">
        <f t="shared" si="13"/>
        <v>NOUVELLE AMSTERDAM</v>
      </c>
      <c r="U193" s="190" t="str">
        <f t="shared" si="14"/>
        <v>NOUVELLE AMSTERDAM</v>
      </c>
      <c r="V193" s="76" t="s">
        <v>515</v>
      </c>
    </row>
    <row r="194" spans="1:22" s="71" customFormat="1" ht="12.75" customHeight="1">
      <c r="A194" s="72" t="s">
        <v>1170</v>
      </c>
      <c r="B194" s="72" t="s">
        <v>1171</v>
      </c>
      <c r="C194" s="88" t="s">
        <v>1172</v>
      </c>
      <c r="D194" s="197" t="str">
        <f t="shared" si="11"/>
        <v>Berceau</v>
      </c>
      <c r="E194" s="197" t="str">
        <f t="shared" si="12"/>
        <v>BERCEAU</v>
      </c>
      <c r="F194" s="189" t="str">
        <f t="shared" ref="F194:F257" si="15">(IF(L194="M","ECOLE MATERNELLE",IF(L194="E","ECOLE ELEMENTAIRE",IF(L194="P","ECOLE PRIMAIRE","Inconnu"))))&amp;" "&amp;E194</f>
        <v>ECOLE ELEMENTAIRE BERCEAU</v>
      </c>
      <c r="G194" s="72" t="s">
        <v>1173</v>
      </c>
      <c r="H194" s="72" t="s">
        <v>1140</v>
      </c>
      <c r="I194" s="73" t="s">
        <v>1141</v>
      </c>
      <c r="J194" s="74" t="s">
        <v>1174</v>
      </c>
      <c r="K194" s="72" t="s">
        <v>1141</v>
      </c>
      <c r="L194" s="72" t="s">
        <v>165</v>
      </c>
      <c r="M194" s="75"/>
      <c r="N194" s="75"/>
      <c r="O194" s="75">
        <v>1424</v>
      </c>
      <c r="P194" s="72">
        <v>623734.80000000005</v>
      </c>
      <c r="Q194" s="72">
        <v>6853914.5999999996</v>
      </c>
      <c r="R194" s="72">
        <v>48.780811999999997</v>
      </c>
      <c r="S194" s="72">
        <v>1.962072</v>
      </c>
      <c r="T194" s="194" t="str">
        <f t="shared" si="13"/>
        <v>BERCEAU</v>
      </c>
      <c r="U194" s="190" t="str">
        <f t="shared" si="14"/>
        <v>BERCEAU</v>
      </c>
      <c r="V194" s="76" t="s">
        <v>515</v>
      </c>
    </row>
    <row r="195" spans="1:22" s="71" customFormat="1" ht="12.75" customHeight="1">
      <c r="A195" s="72" t="s">
        <v>1175</v>
      </c>
      <c r="B195" s="72" t="s">
        <v>1176</v>
      </c>
      <c r="C195" s="88" t="s">
        <v>1177</v>
      </c>
      <c r="D195" s="197" t="str">
        <f t="shared" ref="D195:D258" si="16">TRIM(SUBSTITUTE(SUBSTITUTE(C195,"Ecole maternelle",""),"Ecole élémentaire",""))</f>
        <v>Le Berceau</v>
      </c>
      <c r="E195" s="197" t="str">
        <f t="shared" ref="E195:E258" si="17">UPPER(SUBSTITUTE(SUBSTITUTE(SUBSTITUTE(SUBSTITUTE(SUBSTITUTE(SUBSTITUTE(SUBSTITUTE(D195, "é", "e"), "è", "e"), "ê", "e"), "à", "a"), "â", "a"), "ù", "u"), "ô", "o"))</f>
        <v>LE BERCEAU</v>
      </c>
      <c r="F195" s="189" t="str">
        <f t="shared" si="15"/>
        <v>ECOLE MATERNELLE LE BERCEAU</v>
      </c>
      <c r="G195" s="72" t="s">
        <v>1178</v>
      </c>
      <c r="H195" s="72" t="s">
        <v>1140</v>
      </c>
      <c r="I195" s="73" t="s">
        <v>1141</v>
      </c>
      <c r="J195" s="82" t="s">
        <v>1179</v>
      </c>
      <c r="K195" s="72" t="s">
        <v>1141</v>
      </c>
      <c r="L195" s="72" t="s">
        <v>83</v>
      </c>
      <c r="M195" s="75"/>
      <c r="N195" s="75"/>
      <c r="O195" s="75">
        <v>2532</v>
      </c>
      <c r="P195" s="72">
        <v>623734.80000000005</v>
      </c>
      <c r="Q195" s="72">
        <v>6853914.5999999996</v>
      </c>
      <c r="R195" s="72">
        <v>48.780811999999997</v>
      </c>
      <c r="S195" s="72">
        <v>1.962072</v>
      </c>
      <c r="T195" s="194" t="str">
        <f t="shared" ref="T195:T258" si="18">IF(D195="",I195,E195)</f>
        <v>LE BERCEAU</v>
      </c>
      <c r="U195" s="190" t="str">
        <f t="shared" ref="U195:U258" si="19">IF(LEFT(T195,6)="DE LA ",REPLACE(T195,1,6,"LA "), IF(LEFT(T195,4)="DES ",REPLACE(T195,1,4,"LES "), IF(LEFT(T195,3)="DE ",REPLACE(T195,1,3,"LE "), IF(LEFT(T195,3)="DU ",REPLACE(T195,1,3,"LE "),T195))))</f>
        <v>LE BERCEAU</v>
      </c>
      <c r="V195" s="76" t="s">
        <v>515</v>
      </c>
    </row>
    <row r="196" spans="1:22" s="71" customFormat="1" ht="12.75" customHeight="1">
      <c r="A196" s="72" t="s">
        <v>1180</v>
      </c>
      <c r="B196" s="72" t="s">
        <v>1181</v>
      </c>
      <c r="C196" s="88" t="s">
        <v>1182</v>
      </c>
      <c r="D196" s="197" t="str">
        <f t="shared" si="16"/>
        <v>Le Gandouget</v>
      </c>
      <c r="E196" s="197" t="str">
        <f t="shared" si="17"/>
        <v>LE GANDOUGET</v>
      </c>
      <c r="F196" s="189" t="str">
        <f t="shared" si="15"/>
        <v>ECOLE ELEMENTAIRE LE GANDOUGET</v>
      </c>
      <c r="G196" s="72" t="s">
        <v>1183</v>
      </c>
      <c r="H196" s="72" t="s">
        <v>1140</v>
      </c>
      <c r="I196" s="73" t="s">
        <v>1141</v>
      </c>
      <c r="J196" s="74" t="s">
        <v>1184</v>
      </c>
      <c r="K196" s="72" t="s">
        <v>1141</v>
      </c>
      <c r="L196" s="72" t="s">
        <v>165</v>
      </c>
      <c r="M196" s="90"/>
      <c r="N196" s="75"/>
      <c r="O196" s="75">
        <v>6691</v>
      </c>
      <c r="P196" s="72">
        <v>622483.69999999995</v>
      </c>
      <c r="Q196" s="72">
        <v>6853442.2999999998</v>
      </c>
      <c r="R196" s="72">
        <v>48.776415</v>
      </c>
      <c r="S196" s="72">
        <v>1.9451339999999999</v>
      </c>
      <c r="T196" s="194" t="str">
        <f t="shared" si="18"/>
        <v>LE GANDOUGET</v>
      </c>
      <c r="U196" s="190" t="str">
        <f t="shared" si="19"/>
        <v>LE GANDOUGET</v>
      </c>
      <c r="V196" s="76" t="s">
        <v>515</v>
      </c>
    </row>
    <row r="197" spans="1:22" s="71" customFormat="1" ht="12.75" customHeight="1">
      <c r="A197" s="72" t="s">
        <v>1185</v>
      </c>
      <c r="B197" s="72" t="s">
        <v>1186</v>
      </c>
      <c r="C197" s="88" t="s">
        <v>1187</v>
      </c>
      <c r="D197" s="197" t="str">
        <f t="shared" si="16"/>
        <v>Villedieu</v>
      </c>
      <c r="E197" s="197" t="str">
        <f t="shared" si="17"/>
        <v>VILLEDIEU</v>
      </c>
      <c r="F197" s="189" t="str">
        <f t="shared" si="15"/>
        <v>ECOLE ELEMENTAIRE VILLEDIEU</v>
      </c>
      <c r="G197" s="72" t="s">
        <v>1188</v>
      </c>
      <c r="H197" s="72" t="s">
        <v>1140</v>
      </c>
      <c r="I197" s="73" t="s">
        <v>1141</v>
      </c>
      <c r="J197" s="82" t="s">
        <v>1189</v>
      </c>
      <c r="K197" s="72" t="s">
        <v>1141</v>
      </c>
      <c r="L197" s="72" t="s">
        <v>165</v>
      </c>
      <c r="M197" s="75"/>
      <c r="N197" s="75"/>
      <c r="O197" s="75">
        <v>4827</v>
      </c>
      <c r="P197" s="72">
        <v>624064.69999999995</v>
      </c>
      <c r="Q197" s="72">
        <v>6852489.2999999998</v>
      </c>
      <c r="R197" s="72">
        <v>48.768033000000003</v>
      </c>
      <c r="S197" s="72">
        <v>1.9668159999999999</v>
      </c>
      <c r="T197" s="194" t="str">
        <f t="shared" si="18"/>
        <v>VILLEDIEU</v>
      </c>
      <c r="U197" s="190" t="str">
        <f t="shared" si="19"/>
        <v>VILLEDIEU</v>
      </c>
      <c r="V197" s="76" t="s">
        <v>515</v>
      </c>
    </row>
    <row r="198" spans="1:22" s="71" customFormat="1" ht="12.75" customHeight="1">
      <c r="A198" s="72" t="s">
        <v>1190</v>
      </c>
      <c r="B198" s="72" t="s">
        <v>1191</v>
      </c>
      <c r="C198" s="88" t="s">
        <v>1192</v>
      </c>
      <c r="D198" s="197" t="str">
        <f t="shared" si="16"/>
        <v>Le Gandouget</v>
      </c>
      <c r="E198" s="197" t="str">
        <f t="shared" si="17"/>
        <v>LE GANDOUGET</v>
      </c>
      <c r="F198" s="189" t="str">
        <f t="shared" si="15"/>
        <v>ECOLE MATERNELLE LE GANDOUGET</v>
      </c>
      <c r="G198" s="72" t="s">
        <v>1193</v>
      </c>
      <c r="H198" s="72" t="s">
        <v>1140</v>
      </c>
      <c r="I198" s="73" t="s">
        <v>1141</v>
      </c>
      <c r="J198" s="74" t="s">
        <v>1194</v>
      </c>
      <c r="K198" s="72" t="s">
        <v>1141</v>
      </c>
      <c r="L198" s="72" t="s">
        <v>83</v>
      </c>
      <c r="M198" s="75"/>
      <c r="N198" s="75"/>
      <c r="O198" s="75">
        <v>4879</v>
      </c>
      <c r="P198" s="72">
        <v>622518.30000000005</v>
      </c>
      <c r="Q198" s="72">
        <v>6853401.5999999996</v>
      </c>
      <c r="R198" s="72">
        <v>48.776052999999997</v>
      </c>
      <c r="S198" s="72">
        <v>1.9456119999999999</v>
      </c>
      <c r="T198" s="194" t="str">
        <f t="shared" si="18"/>
        <v>LE GANDOUGET</v>
      </c>
      <c r="U198" s="190" t="str">
        <f t="shared" si="19"/>
        <v>LE GANDOUGET</v>
      </c>
      <c r="V198" s="76" t="s">
        <v>515</v>
      </c>
    </row>
    <row r="199" spans="1:22" s="71" customFormat="1" ht="12.75" customHeight="1">
      <c r="A199" s="72" t="s">
        <v>1195</v>
      </c>
      <c r="B199" s="72" t="s">
        <v>1196</v>
      </c>
      <c r="C199" s="88" t="s">
        <v>1197</v>
      </c>
      <c r="D199" s="197" t="str">
        <f t="shared" si="16"/>
        <v>Villedieu</v>
      </c>
      <c r="E199" s="197" t="str">
        <f t="shared" si="17"/>
        <v>VILLEDIEU</v>
      </c>
      <c r="F199" s="189" t="str">
        <f t="shared" si="15"/>
        <v>ECOLE MATERNELLE VILLEDIEU</v>
      </c>
      <c r="G199" s="72" t="s">
        <v>1188</v>
      </c>
      <c r="H199" s="72" t="s">
        <v>1140</v>
      </c>
      <c r="I199" s="73" t="s">
        <v>1141</v>
      </c>
      <c r="J199" s="82" t="s">
        <v>1198</v>
      </c>
      <c r="K199" s="72" t="s">
        <v>1141</v>
      </c>
      <c r="L199" s="72" t="s">
        <v>83</v>
      </c>
      <c r="M199" s="75"/>
      <c r="N199" s="75"/>
      <c r="O199" s="75">
        <v>7559</v>
      </c>
      <c r="P199" s="72">
        <v>624059.1</v>
      </c>
      <c r="Q199" s="72">
        <v>6852536</v>
      </c>
      <c r="R199" s="72">
        <v>48.768452000000003</v>
      </c>
      <c r="S199" s="72">
        <v>1.966731</v>
      </c>
      <c r="T199" s="194" t="str">
        <f t="shared" si="18"/>
        <v>VILLEDIEU</v>
      </c>
      <c r="U199" s="190" t="str">
        <f t="shared" si="19"/>
        <v>VILLEDIEU</v>
      </c>
      <c r="V199" s="76" t="s">
        <v>515</v>
      </c>
    </row>
    <row r="200" spans="1:22" s="71" customFormat="1" ht="12.75" customHeight="1">
      <c r="A200" s="72" t="s">
        <v>1199</v>
      </c>
      <c r="B200" s="72" t="s">
        <v>1200</v>
      </c>
      <c r="C200" s="88" t="s">
        <v>4777</v>
      </c>
      <c r="D200" s="197" t="str">
        <f t="shared" si="16"/>
        <v>Les Petits Prés</v>
      </c>
      <c r="E200" s="197" t="str">
        <f t="shared" si="17"/>
        <v>LES PETITS PRES</v>
      </c>
      <c r="F200" s="189" t="str">
        <f t="shared" si="15"/>
        <v>ECOLE PRIMAIRE LES PETITS PRES</v>
      </c>
      <c r="G200" s="72" t="s">
        <v>1201</v>
      </c>
      <c r="H200" s="72" t="s">
        <v>1140</v>
      </c>
      <c r="I200" s="73" t="s">
        <v>1141</v>
      </c>
      <c r="J200" s="87" t="s">
        <v>1202</v>
      </c>
      <c r="K200" s="72" t="s">
        <v>1141</v>
      </c>
      <c r="L200" s="80" t="s">
        <v>195</v>
      </c>
      <c r="M200" s="75"/>
      <c r="N200" s="75"/>
      <c r="O200" s="75">
        <v>2613</v>
      </c>
      <c r="P200" s="72">
        <v>623257.59999999998</v>
      </c>
      <c r="Q200" s="72">
        <v>6852437.5999999996</v>
      </c>
      <c r="R200" s="72">
        <v>48.767471999999998</v>
      </c>
      <c r="S200" s="72">
        <v>1.9558450000000001</v>
      </c>
      <c r="T200" s="194" t="str">
        <f t="shared" si="18"/>
        <v>LES PETITS PRES</v>
      </c>
      <c r="U200" s="190" t="str">
        <f t="shared" si="19"/>
        <v>LES PETITS PRES</v>
      </c>
      <c r="V200" s="76" t="s">
        <v>515</v>
      </c>
    </row>
    <row r="201" spans="1:22" s="71" customFormat="1" ht="12.75" customHeight="1">
      <c r="A201" s="72" t="s">
        <v>1203</v>
      </c>
      <c r="B201" s="72" t="s">
        <v>1204</v>
      </c>
      <c r="C201" s="88" t="s">
        <v>1205</v>
      </c>
      <c r="D201" s="197" t="str">
        <f t="shared" si="16"/>
        <v>Jean Monnet</v>
      </c>
      <c r="E201" s="197" t="str">
        <f t="shared" si="17"/>
        <v>JEAN MONNET</v>
      </c>
      <c r="F201" s="189" t="str">
        <f t="shared" si="15"/>
        <v>ECOLE MATERNELLE JEAN MONNET</v>
      </c>
      <c r="G201" s="72" t="s">
        <v>1206</v>
      </c>
      <c r="H201" s="72" t="s">
        <v>1140</v>
      </c>
      <c r="I201" s="73" t="s">
        <v>1141</v>
      </c>
      <c r="J201" s="74" t="s">
        <v>1207</v>
      </c>
      <c r="K201" s="72" t="s">
        <v>1141</v>
      </c>
      <c r="L201" s="72" t="s">
        <v>83</v>
      </c>
      <c r="M201" s="75"/>
      <c r="N201" s="75"/>
      <c r="O201" s="75">
        <v>9242</v>
      </c>
      <c r="P201" s="72">
        <v>624456.5</v>
      </c>
      <c r="Q201" s="72">
        <v>6855409.9000000004</v>
      </c>
      <c r="R201" s="72">
        <v>48.794344000000002</v>
      </c>
      <c r="S201" s="72">
        <v>1.9716279999999999</v>
      </c>
      <c r="T201" s="194" t="str">
        <f t="shared" si="18"/>
        <v>JEAN MONNET</v>
      </c>
      <c r="U201" s="190" t="str">
        <f t="shared" si="19"/>
        <v>JEAN MONNET</v>
      </c>
      <c r="V201" s="76" t="s">
        <v>515</v>
      </c>
    </row>
    <row r="202" spans="1:22" s="71" customFormat="1" ht="12.75" customHeight="1">
      <c r="A202" s="72" t="s">
        <v>1208</v>
      </c>
      <c r="B202" s="72" t="s">
        <v>1209</v>
      </c>
      <c r="C202" s="88" t="s">
        <v>1210</v>
      </c>
      <c r="D202" s="197" t="str">
        <f t="shared" si="16"/>
        <v>Jean Monnet</v>
      </c>
      <c r="E202" s="197" t="str">
        <f t="shared" si="17"/>
        <v>JEAN MONNET</v>
      </c>
      <c r="F202" s="189" t="str">
        <f t="shared" si="15"/>
        <v>ECOLE ELEMENTAIRE JEAN MONNET</v>
      </c>
      <c r="G202" s="72" t="s">
        <v>1211</v>
      </c>
      <c r="H202" s="72" t="s">
        <v>1140</v>
      </c>
      <c r="I202" s="73" t="s">
        <v>1141</v>
      </c>
      <c r="J202" s="74" t="s">
        <v>1212</v>
      </c>
      <c r="K202" s="72" t="s">
        <v>1141</v>
      </c>
      <c r="L202" s="72" t="s">
        <v>165</v>
      </c>
      <c r="M202" s="75"/>
      <c r="N202" s="75"/>
      <c r="O202" s="75">
        <v>9477</v>
      </c>
      <c r="P202" s="72">
        <v>624640.69999999995</v>
      </c>
      <c r="Q202" s="72">
        <v>6855279.5</v>
      </c>
      <c r="R202" s="72">
        <v>48.793193000000002</v>
      </c>
      <c r="S202" s="72">
        <v>1.974159</v>
      </c>
      <c r="T202" s="194" t="str">
        <f t="shared" si="18"/>
        <v>JEAN MONNET</v>
      </c>
      <c r="U202" s="190" t="str">
        <f t="shared" si="19"/>
        <v>JEAN MONNET</v>
      </c>
      <c r="V202" s="76" t="s">
        <v>515</v>
      </c>
    </row>
    <row r="203" spans="1:22" s="71" customFormat="1" ht="12.75" customHeight="1">
      <c r="A203" s="77" t="s">
        <v>1213</v>
      </c>
      <c r="B203" s="77" t="s">
        <v>1214</v>
      </c>
      <c r="C203" s="86" t="s">
        <v>1215</v>
      </c>
      <c r="D203" s="197" t="str">
        <f t="shared" si="16"/>
        <v>Willy Brandt</v>
      </c>
      <c r="E203" s="197" t="str">
        <f t="shared" si="17"/>
        <v>WILLY BRANDT</v>
      </c>
      <c r="F203" s="189" t="str">
        <f t="shared" si="15"/>
        <v>ECOLE MATERNELLE WILLY BRANDT</v>
      </c>
      <c r="G203" s="77" t="s">
        <v>1216</v>
      </c>
      <c r="H203" s="77" t="s">
        <v>1140</v>
      </c>
      <c r="I203" s="85" t="s">
        <v>1141</v>
      </c>
      <c r="J203" s="78" t="s">
        <v>1217</v>
      </c>
      <c r="K203" s="77" t="s">
        <v>1141</v>
      </c>
      <c r="L203" s="77" t="s">
        <v>83</v>
      </c>
      <c r="M203" s="75"/>
      <c r="N203" s="75"/>
      <c r="O203" s="75">
        <v>3994</v>
      </c>
      <c r="P203" s="77">
        <v>624216.5</v>
      </c>
      <c r="Q203" s="77">
        <v>6855297</v>
      </c>
      <c r="R203" s="77">
        <v>48.793300000000002</v>
      </c>
      <c r="S203" s="77">
        <v>1.9683820000000001</v>
      </c>
      <c r="T203" s="194" t="str">
        <f t="shared" si="18"/>
        <v>WILLY BRANDT</v>
      </c>
      <c r="U203" s="190" t="str">
        <f t="shared" si="19"/>
        <v>WILLY BRANDT</v>
      </c>
      <c r="V203" s="79" t="s">
        <v>515</v>
      </c>
    </row>
    <row r="204" spans="1:22" s="71" customFormat="1" ht="12.75" customHeight="1">
      <c r="A204" s="72" t="s">
        <v>1218</v>
      </c>
      <c r="B204" s="72" t="s">
        <v>1219</v>
      </c>
      <c r="C204" s="72" t="s">
        <v>1220</v>
      </c>
      <c r="D204" s="197" t="str">
        <f t="shared" si="16"/>
        <v>Willy Brandt</v>
      </c>
      <c r="E204" s="197" t="str">
        <f t="shared" si="17"/>
        <v>WILLY BRANDT</v>
      </c>
      <c r="F204" s="189" t="str">
        <f t="shared" si="15"/>
        <v>ECOLE ELEMENTAIRE WILLY BRANDT</v>
      </c>
      <c r="G204" s="72" t="s">
        <v>1216</v>
      </c>
      <c r="H204" s="72" t="s">
        <v>1140</v>
      </c>
      <c r="I204" s="73" t="s">
        <v>1141</v>
      </c>
      <c r="J204" s="74" t="s">
        <v>1221</v>
      </c>
      <c r="K204" s="72" t="s">
        <v>1141</v>
      </c>
      <c r="L204" s="72" t="s">
        <v>165</v>
      </c>
      <c r="M204" s="75"/>
      <c r="N204" s="75"/>
      <c r="O204" s="75">
        <v>2735</v>
      </c>
      <c r="P204" s="72">
        <v>624238.69999999995</v>
      </c>
      <c r="Q204" s="72">
        <v>6855275.4000000004</v>
      </c>
      <c r="R204" s="72">
        <v>48.793109000000001</v>
      </c>
      <c r="S204" s="72">
        <v>1.968688</v>
      </c>
      <c r="T204" s="194" t="str">
        <f t="shared" si="18"/>
        <v>WILLY BRANDT</v>
      </c>
      <c r="U204" s="190" t="str">
        <f t="shared" si="19"/>
        <v>WILLY BRANDT</v>
      </c>
      <c r="V204" s="76" t="s">
        <v>515</v>
      </c>
    </row>
    <row r="205" spans="1:22" s="71" customFormat="1" ht="12.75" customHeight="1">
      <c r="A205" s="72" t="s">
        <v>1222</v>
      </c>
      <c r="B205" s="72" t="s">
        <v>1223</v>
      </c>
      <c r="C205" s="72" t="s">
        <v>169</v>
      </c>
      <c r="D205" s="197" t="str">
        <f t="shared" si="16"/>
        <v>Jean de la Fontaine</v>
      </c>
      <c r="E205" s="197" t="str">
        <f t="shared" si="17"/>
        <v>JEAN DE LA FONTAINE</v>
      </c>
      <c r="F205" s="189" t="str">
        <f t="shared" si="15"/>
        <v>ECOLE MATERNELLE JEAN DE LA FONTAINE</v>
      </c>
      <c r="G205" s="72" t="s">
        <v>1224</v>
      </c>
      <c r="H205" s="72" t="s">
        <v>1140</v>
      </c>
      <c r="I205" s="73" t="s">
        <v>1141</v>
      </c>
      <c r="J205" s="87" t="s">
        <v>1225</v>
      </c>
      <c r="K205" s="72" t="s">
        <v>1141</v>
      </c>
      <c r="L205" s="72" t="s">
        <v>83</v>
      </c>
      <c r="M205" s="75"/>
      <c r="N205" s="75"/>
      <c r="O205" s="75">
        <v>6936</v>
      </c>
      <c r="P205" s="72">
        <v>622208</v>
      </c>
      <c r="Q205" s="72">
        <v>6853049</v>
      </c>
      <c r="R205" s="72">
        <v>48.772844999999997</v>
      </c>
      <c r="S205" s="72">
        <v>1.941454</v>
      </c>
      <c r="T205" s="194" t="str">
        <f t="shared" si="18"/>
        <v>JEAN DE LA FONTAINE</v>
      </c>
      <c r="U205" s="190" t="str">
        <f t="shared" si="19"/>
        <v>JEAN DE LA FONTAINE</v>
      </c>
      <c r="V205" s="76" t="s">
        <v>515</v>
      </c>
    </row>
    <row r="206" spans="1:22" s="71" customFormat="1" ht="12.75" customHeight="1">
      <c r="A206" s="72" t="s">
        <v>1226</v>
      </c>
      <c r="B206" s="72" t="s">
        <v>1227</v>
      </c>
      <c r="C206" s="72" t="s">
        <v>368</v>
      </c>
      <c r="D206" s="197" t="str">
        <f t="shared" si="16"/>
        <v>Jean de la Fontaine</v>
      </c>
      <c r="E206" s="197" t="str">
        <f t="shared" si="17"/>
        <v>JEAN DE LA FONTAINE</v>
      </c>
      <c r="F206" s="189" t="str">
        <f t="shared" si="15"/>
        <v>ECOLE ELEMENTAIRE JEAN DE LA FONTAINE</v>
      </c>
      <c r="G206" s="72" t="s">
        <v>1224</v>
      </c>
      <c r="H206" s="72" t="s">
        <v>1140</v>
      </c>
      <c r="I206" s="73" t="s">
        <v>1141</v>
      </c>
      <c r="J206" s="87" t="s">
        <v>1228</v>
      </c>
      <c r="K206" s="72" t="s">
        <v>1141</v>
      </c>
      <c r="L206" s="72" t="s">
        <v>165</v>
      </c>
      <c r="M206" s="75"/>
      <c r="N206" s="75"/>
      <c r="O206" s="75">
        <v>7298</v>
      </c>
      <c r="P206" s="72">
        <v>622268.19999999995</v>
      </c>
      <c r="Q206" s="72">
        <v>6853030.0999999996</v>
      </c>
      <c r="R206" s="72">
        <v>48.772682000000003</v>
      </c>
      <c r="S206" s="72">
        <v>1.9422759999999999</v>
      </c>
      <c r="T206" s="194" t="str">
        <f t="shared" si="18"/>
        <v>JEAN DE LA FONTAINE</v>
      </c>
      <c r="U206" s="190" t="str">
        <f t="shared" si="19"/>
        <v>JEAN DE LA FONTAINE</v>
      </c>
      <c r="V206" s="76" t="s">
        <v>515</v>
      </c>
    </row>
    <row r="207" spans="1:22" s="71" customFormat="1" ht="12.75" customHeight="1">
      <c r="A207" s="72" t="s">
        <v>1229</v>
      </c>
      <c r="B207" s="72" t="s">
        <v>1230</v>
      </c>
      <c r="C207" s="72" t="s">
        <v>245</v>
      </c>
      <c r="D207" s="197" t="str">
        <f t="shared" si="16"/>
        <v/>
      </c>
      <c r="E207" s="197" t="str">
        <f t="shared" si="17"/>
        <v/>
      </c>
      <c r="F207" s="189" t="str">
        <f t="shared" si="15"/>
        <v xml:space="preserve">ECOLE PRIMAIRE </v>
      </c>
      <c r="G207" s="72" t="s">
        <v>1231</v>
      </c>
      <c r="H207" s="72" t="s">
        <v>1232</v>
      </c>
      <c r="I207" s="73" t="s">
        <v>1233</v>
      </c>
      <c r="J207" s="74" t="s">
        <v>1234</v>
      </c>
      <c r="K207" s="72" t="s">
        <v>250</v>
      </c>
      <c r="L207" s="72" t="s">
        <v>195</v>
      </c>
      <c r="M207" s="75"/>
      <c r="N207" s="75"/>
      <c r="O207" s="75">
        <v>9014</v>
      </c>
      <c r="P207" s="72">
        <v>606346.9</v>
      </c>
      <c r="Q207" s="72">
        <v>6832975.4000000004</v>
      </c>
      <c r="R207" s="72">
        <v>48.590206999999999</v>
      </c>
      <c r="S207" s="72">
        <v>1.7300530000000001</v>
      </c>
      <c r="T207" s="194" t="str">
        <f t="shared" si="18"/>
        <v>EMANCE</v>
      </c>
      <c r="U207" s="190" t="str">
        <f t="shared" si="19"/>
        <v>EMANCE</v>
      </c>
      <c r="V207" s="76" t="s">
        <v>166</v>
      </c>
    </row>
    <row r="208" spans="1:22" s="71" customFormat="1" ht="12.75" customHeight="1">
      <c r="A208" s="72" t="s">
        <v>1235</v>
      </c>
      <c r="B208" s="72" t="s">
        <v>1236</v>
      </c>
      <c r="C208" s="72" t="s">
        <v>1237</v>
      </c>
      <c r="D208" s="197" t="str">
        <f t="shared" si="16"/>
        <v>Les Pervenches</v>
      </c>
      <c r="E208" s="197" t="str">
        <f t="shared" si="17"/>
        <v>LES PERVENCHES</v>
      </c>
      <c r="F208" s="189" t="str">
        <f t="shared" si="15"/>
        <v>ECOLE MATERNELLE LES PERVENCHES</v>
      </c>
      <c r="G208" s="72" t="s">
        <v>1238</v>
      </c>
      <c r="H208" s="72" t="s">
        <v>1239</v>
      </c>
      <c r="I208" s="73" t="s">
        <v>1240</v>
      </c>
      <c r="J208" s="74" t="s">
        <v>1241</v>
      </c>
      <c r="K208" s="72" t="s">
        <v>271</v>
      </c>
      <c r="L208" s="72" t="s">
        <v>83</v>
      </c>
      <c r="M208" s="75"/>
      <c r="N208" s="75"/>
      <c r="O208" s="75">
        <v>6991</v>
      </c>
      <c r="P208" s="72">
        <v>613091.1</v>
      </c>
      <c r="Q208" s="72">
        <v>6873446.5</v>
      </c>
      <c r="R208" s="72">
        <v>48.955098</v>
      </c>
      <c r="S208" s="72">
        <v>1.8132429999999999</v>
      </c>
      <c r="T208" s="194" t="str">
        <f t="shared" si="18"/>
        <v>LES PERVENCHES</v>
      </c>
      <c r="U208" s="190" t="str">
        <f t="shared" si="19"/>
        <v>LES PERVENCHES</v>
      </c>
      <c r="V208" s="76" t="s">
        <v>251</v>
      </c>
    </row>
    <row r="209" spans="1:22" s="71" customFormat="1" ht="12.75" customHeight="1">
      <c r="A209" s="72" t="s">
        <v>1242</v>
      </c>
      <c r="B209" s="72" t="s">
        <v>1243</v>
      </c>
      <c r="C209" s="72" t="s">
        <v>1244</v>
      </c>
      <c r="D209" s="197" t="str">
        <f t="shared" si="16"/>
        <v>Les Perce Neige</v>
      </c>
      <c r="E209" s="197" t="str">
        <f t="shared" si="17"/>
        <v>LES PERCE NEIGE</v>
      </c>
      <c r="F209" s="189" t="str">
        <f t="shared" si="15"/>
        <v>ECOLE MATERNELLE LES PERCE NEIGE</v>
      </c>
      <c r="G209" s="72" t="s">
        <v>1245</v>
      </c>
      <c r="H209" s="72" t="s">
        <v>1239</v>
      </c>
      <c r="I209" s="73" t="s">
        <v>1240</v>
      </c>
      <c r="J209" s="74" t="s">
        <v>1246</v>
      </c>
      <c r="K209" s="72" t="s">
        <v>271</v>
      </c>
      <c r="L209" s="72" t="s">
        <v>83</v>
      </c>
      <c r="M209" s="75"/>
      <c r="N209" s="75"/>
      <c r="O209" s="75">
        <v>5088</v>
      </c>
      <c r="P209" s="72">
        <v>614734.4</v>
      </c>
      <c r="Q209" s="72">
        <v>6875432.5999999996</v>
      </c>
      <c r="R209" s="72">
        <v>48.973176000000002</v>
      </c>
      <c r="S209" s="72">
        <v>1.8352790000000001</v>
      </c>
      <c r="T209" s="194" t="str">
        <f t="shared" si="18"/>
        <v>LES PERCE NEIGE</v>
      </c>
      <c r="U209" s="190" t="str">
        <f t="shared" si="19"/>
        <v>LES PERCE NEIGE</v>
      </c>
      <c r="V209" s="76" t="s">
        <v>251</v>
      </c>
    </row>
    <row r="210" spans="1:22" s="71" customFormat="1" ht="12.75" customHeight="1">
      <c r="A210" s="72" t="s">
        <v>1247</v>
      </c>
      <c r="B210" s="72" t="s">
        <v>1248</v>
      </c>
      <c r="C210" s="72" t="s">
        <v>1249</v>
      </c>
      <c r="D210" s="197" t="str">
        <f t="shared" si="16"/>
        <v>Madeleine Vernet</v>
      </c>
      <c r="E210" s="197" t="str">
        <f t="shared" si="17"/>
        <v>MADELEINE VERNET</v>
      </c>
      <c r="F210" s="189" t="str">
        <f t="shared" si="15"/>
        <v>ECOLE ELEMENTAIRE MADELEINE VERNET</v>
      </c>
      <c r="G210" s="72" t="s">
        <v>1250</v>
      </c>
      <c r="H210" s="72" t="s">
        <v>1239</v>
      </c>
      <c r="I210" s="73" t="s">
        <v>1240</v>
      </c>
      <c r="J210" s="74" t="s">
        <v>1251</v>
      </c>
      <c r="K210" s="72" t="s">
        <v>271</v>
      </c>
      <c r="L210" s="72" t="s">
        <v>165</v>
      </c>
      <c r="M210" s="75"/>
      <c r="N210" s="75"/>
      <c r="O210" s="75">
        <v>7883</v>
      </c>
      <c r="P210" s="72">
        <v>613172.5</v>
      </c>
      <c r="Q210" s="72">
        <v>6873356.4000000004</v>
      </c>
      <c r="R210" s="72">
        <v>48.954298999999999</v>
      </c>
      <c r="S210" s="72">
        <v>1.814373</v>
      </c>
      <c r="T210" s="194" t="str">
        <f t="shared" si="18"/>
        <v>MADELEINE VERNET</v>
      </c>
      <c r="U210" s="190" t="str">
        <f t="shared" si="19"/>
        <v>MADELEINE VERNET</v>
      </c>
      <c r="V210" s="76" t="s">
        <v>251</v>
      </c>
    </row>
    <row r="211" spans="1:22" s="71" customFormat="1" ht="12.75" customHeight="1">
      <c r="A211" s="72" t="s">
        <v>1252</v>
      </c>
      <c r="B211" s="72" t="s">
        <v>1253</v>
      </c>
      <c r="C211" s="72" t="s">
        <v>1254</v>
      </c>
      <c r="D211" s="197" t="str">
        <f t="shared" si="16"/>
        <v>Louis Pasteur</v>
      </c>
      <c r="E211" s="197" t="str">
        <f t="shared" si="17"/>
        <v>LOUIS PASTEUR</v>
      </c>
      <c r="F211" s="189" t="str">
        <f t="shared" si="15"/>
        <v>ECOLE ELEMENTAIRE LOUIS PASTEUR</v>
      </c>
      <c r="G211" s="72" t="s">
        <v>1245</v>
      </c>
      <c r="H211" s="72" t="s">
        <v>1239</v>
      </c>
      <c r="I211" s="73" t="s">
        <v>1240</v>
      </c>
      <c r="J211" s="74" t="s">
        <v>1255</v>
      </c>
      <c r="K211" s="72" t="s">
        <v>271</v>
      </c>
      <c r="L211" s="72" t="s">
        <v>165</v>
      </c>
      <c r="M211" s="75"/>
      <c r="N211" s="75"/>
      <c r="O211" s="75">
        <v>2672</v>
      </c>
      <c r="P211" s="72">
        <v>614749.9</v>
      </c>
      <c r="Q211" s="72">
        <v>6875425</v>
      </c>
      <c r="R211" s="72">
        <v>48.973109999999998</v>
      </c>
      <c r="S211" s="72">
        <v>1.835493</v>
      </c>
      <c r="T211" s="194" t="str">
        <f t="shared" si="18"/>
        <v>LOUIS PASTEUR</v>
      </c>
      <c r="U211" s="190" t="str">
        <f t="shared" si="19"/>
        <v>LOUIS PASTEUR</v>
      </c>
      <c r="V211" s="76" t="s">
        <v>251</v>
      </c>
    </row>
    <row r="212" spans="1:22" s="71" customFormat="1" ht="12.75" customHeight="1">
      <c r="A212" s="72" t="s">
        <v>1256</v>
      </c>
      <c r="B212" s="72" t="s">
        <v>1257</v>
      </c>
      <c r="C212" s="72" t="s">
        <v>1258</v>
      </c>
      <c r="D212" s="197" t="str">
        <f t="shared" si="16"/>
        <v>Les Lavandes</v>
      </c>
      <c r="E212" s="197" t="str">
        <f t="shared" si="17"/>
        <v>LES LAVANDES</v>
      </c>
      <c r="F212" s="189" t="str">
        <f t="shared" si="15"/>
        <v>ECOLE MATERNELLE LES LAVANDES</v>
      </c>
      <c r="G212" s="72" t="s">
        <v>1259</v>
      </c>
      <c r="H212" s="72" t="s">
        <v>1239</v>
      </c>
      <c r="I212" s="73" t="s">
        <v>1240</v>
      </c>
      <c r="J212" s="74" t="s">
        <v>1260</v>
      </c>
      <c r="K212" s="72" t="s">
        <v>271</v>
      </c>
      <c r="L212" s="72" t="s">
        <v>83</v>
      </c>
      <c r="M212" s="75"/>
      <c r="N212" s="75"/>
      <c r="O212" s="75">
        <v>6032</v>
      </c>
      <c r="P212" s="72">
        <v>612892</v>
      </c>
      <c r="Q212" s="72">
        <v>6873799.7000000002</v>
      </c>
      <c r="R212" s="72">
        <v>48.958247</v>
      </c>
      <c r="S212" s="72">
        <v>1.810452</v>
      </c>
      <c r="T212" s="194" t="str">
        <f t="shared" si="18"/>
        <v>LES LAVANDES</v>
      </c>
      <c r="U212" s="190" t="str">
        <f t="shared" si="19"/>
        <v>LES LAVANDES</v>
      </c>
      <c r="V212" s="76" t="s">
        <v>251</v>
      </c>
    </row>
    <row r="213" spans="1:22" s="71" customFormat="1" ht="12.75" customHeight="1">
      <c r="A213" s="72" t="s">
        <v>1261</v>
      </c>
      <c r="B213" s="72" t="s">
        <v>1262</v>
      </c>
      <c r="C213" s="72" t="s">
        <v>245</v>
      </c>
      <c r="D213" s="197" t="str">
        <f t="shared" si="16"/>
        <v/>
      </c>
      <c r="E213" s="197" t="str">
        <f t="shared" si="17"/>
        <v/>
      </c>
      <c r="F213" s="189" t="str">
        <f t="shared" si="15"/>
        <v xml:space="preserve">ECOLE PRIMAIRE </v>
      </c>
      <c r="G213" s="72" t="s">
        <v>1263</v>
      </c>
      <c r="H213" s="72" t="s">
        <v>1264</v>
      </c>
      <c r="I213" s="73" t="s">
        <v>1265</v>
      </c>
      <c r="J213" s="74" t="s">
        <v>1266</v>
      </c>
      <c r="K213" s="72" t="s">
        <v>646</v>
      </c>
      <c r="L213" s="72" t="s">
        <v>195</v>
      </c>
      <c r="M213" s="75"/>
      <c r="N213" s="75"/>
      <c r="O213" s="75">
        <v>7996</v>
      </c>
      <c r="P213" s="72">
        <v>623142.80000000005</v>
      </c>
      <c r="Q213" s="72">
        <v>6879887.5999999996</v>
      </c>
      <c r="R213" s="72">
        <v>49.014291999999998</v>
      </c>
      <c r="S213" s="72">
        <v>1.9493130000000001</v>
      </c>
      <c r="T213" s="194" t="str">
        <f t="shared" si="18"/>
        <v>EVECQUEMONT</v>
      </c>
      <c r="U213" s="190" t="str">
        <f t="shared" si="19"/>
        <v>EVECQUEMONT</v>
      </c>
      <c r="V213" s="76" t="s">
        <v>280</v>
      </c>
    </row>
    <row r="214" spans="1:22" s="71" customFormat="1" ht="12.75" customHeight="1">
      <c r="A214" s="72" t="s">
        <v>1267</v>
      </c>
      <c r="B214" s="72" t="s">
        <v>1268</v>
      </c>
      <c r="C214" s="72" t="s">
        <v>1269</v>
      </c>
      <c r="D214" s="197" t="str">
        <f t="shared" si="16"/>
        <v>La Trouée</v>
      </c>
      <c r="E214" s="197" t="str">
        <f t="shared" si="17"/>
        <v>LA TROUEE</v>
      </c>
      <c r="F214" s="189" t="str">
        <f t="shared" si="15"/>
        <v>ECOLE PRIMAIRE LA TROUEE</v>
      </c>
      <c r="G214" s="72" t="s">
        <v>1270</v>
      </c>
      <c r="H214" s="72" t="s">
        <v>1271</v>
      </c>
      <c r="I214" s="73" t="s">
        <v>1272</v>
      </c>
      <c r="J214" s="74" t="s">
        <v>1273</v>
      </c>
      <c r="K214" s="72" t="s">
        <v>928</v>
      </c>
      <c r="L214" s="72" t="s">
        <v>195</v>
      </c>
      <c r="M214" s="75"/>
      <c r="N214" s="75"/>
      <c r="O214" s="75">
        <v>9863</v>
      </c>
      <c r="P214" s="72">
        <v>624630.5</v>
      </c>
      <c r="Q214" s="72">
        <v>6863695.5</v>
      </c>
      <c r="R214" s="72">
        <v>48.868873999999998</v>
      </c>
      <c r="S214" s="72">
        <v>1.972529</v>
      </c>
      <c r="T214" s="194" t="str">
        <f t="shared" si="18"/>
        <v>LA TROUEE</v>
      </c>
      <c r="U214" s="190" t="str">
        <f t="shared" si="19"/>
        <v>LA TROUEE</v>
      </c>
      <c r="V214" s="76" t="s">
        <v>415</v>
      </c>
    </row>
    <row r="215" spans="1:22" s="71" customFormat="1" ht="12.75" customHeight="1">
      <c r="A215" s="72" t="s">
        <v>1274</v>
      </c>
      <c r="B215" s="72" t="s">
        <v>1275</v>
      </c>
      <c r="C215" s="72" t="s">
        <v>1276</v>
      </c>
      <c r="D215" s="197" t="str">
        <f t="shared" si="16"/>
        <v>Bernard Deniau</v>
      </c>
      <c r="E215" s="197" t="str">
        <f t="shared" si="17"/>
        <v>BERNARD DENIAU</v>
      </c>
      <c r="F215" s="189" t="str">
        <f t="shared" si="15"/>
        <v>ECOLE PRIMAIRE BERNARD DENIAU</v>
      </c>
      <c r="G215" s="72" t="s">
        <v>1277</v>
      </c>
      <c r="H215" s="72" t="s">
        <v>1271</v>
      </c>
      <c r="I215" s="73" t="s">
        <v>1272</v>
      </c>
      <c r="J215" s="74" t="s">
        <v>1278</v>
      </c>
      <c r="K215" s="72" t="s">
        <v>928</v>
      </c>
      <c r="L215" s="72" t="s">
        <v>195</v>
      </c>
      <c r="M215" s="75"/>
      <c r="N215" s="75"/>
      <c r="O215" s="75">
        <v>6862</v>
      </c>
      <c r="P215" s="72">
        <v>624895.9</v>
      </c>
      <c r="Q215" s="72">
        <v>6864486.0999999996</v>
      </c>
      <c r="R215" s="72">
        <v>48.876013999999998</v>
      </c>
      <c r="S215" s="72">
        <v>1.9760070000000001</v>
      </c>
      <c r="T215" s="194" t="str">
        <f t="shared" si="18"/>
        <v>BERNARD DENIAU</v>
      </c>
      <c r="U215" s="190" t="str">
        <f t="shared" si="19"/>
        <v>BERNARD DENIAU</v>
      </c>
      <c r="V215" s="76" t="s">
        <v>415</v>
      </c>
    </row>
    <row r="216" spans="1:22" s="71" customFormat="1" ht="12.75" customHeight="1">
      <c r="A216" s="72" t="s">
        <v>1279</v>
      </c>
      <c r="B216" s="72" t="s">
        <v>1280</v>
      </c>
      <c r="C216" s="72" t="s">
        <v>245</v>
      </c>
      <c r="D216" s="197" t="str">
        <f t="shared" si="16"/>
        <v/>
      </c>
      <c r="E216" s="197" t="str">
        <f t="shared" si="17"/>
        <v/>
      </c>
      <c r="F216" s="189" t="str">
        <f t="shared" si="15"/>
        <v xml:space="preserve">ECOLE PRIMAIRE </v>
      </c>
      <c r="G216" s="72" t="s">
        <v>1281</v>
      </c>
      <c r="H216" s="72" t="s">
        <v>443</v>
      </c>
      <c r="I216" s="73" t="s">
        <v>1282</v>
      </c>
      <c r="J216" s="74" t="s">
        <v>1283</v>
      </c>
      <c r="K216" s="72" t="s">
        <v>400</v>
      </c>
      <c r="L216" s="72" t="s">
        <v>195</v>
      </c>
      <c r="M216" s="75"/>
      <c r="N216" s="75"/>
      <c r="O216" s="75">
        <v>2425</v>
      </c>
      <c r="P216" s="72">
        <v>607469.4</v>
      </c>
      <c r="Q216" s="72">
        <v>6862553.9000000004</v>
      </c>
      <c r="R216" s="72">
        <v>48.856372</v>
      </c>
      <c r="S216" s="72">
        <v>1.738866</v>
      </c>
      <c r="T216" s="194" t="str">
        <f t="shared" si="18"/>
        <v>FLEXANVILLE</v>
      </c>
      <c r="U216" s="190" t="str">
        <f t="shared" si="19"/>
        <v>FLEXANVILLE</v>
      </c>
      <c r="V216" s="76" t="s">
        <v>401</v>
      </c>
    </row>
    <row r="217" spans="1:22" s="71" customFormat="1" ht="12.75" customHeight="1">
      <c r="A217" s="72" t="s">
        <v>1284</v>
      </c>
      <c r="B217" s="72" t="s">
        <v>1285</v>
      </c>
      <c r="C217" s="72" t="s">
        <v>1286</v>
      </c>
      <c r="D217" s="197" t="str">
        <f t="shared" si="16"/>
        <v>Charles Vauthier</v>
      </c>
      <c r="E217" s="197" t="str">
        <f t="shared" si="17"/>
        <v>CHARLES VAUTHIER</v>
      </c>
      <c r="F217" s="189" t="str">
        <f t="shared" si="15"/>
        <v>ECOLE MATERNELLE CHARLES VAUTHIER</v>
      </c>
      <c r="G217" s="72" t="s">
        <v>1287</v>
      </c>
      <c r="H217" s="72" t="s">
        <v>335</v>
      </c>
      <c r="I217" s="73" t="s">
        <v>1288</v>
      </c>
      <c r="J217" s="74" t="s">
        <v>1289</v>
      </c>
      <c r="K217" s="72" t="s">
        <v>271</v>
      </c>
      <c r="L217" s="72" t="s">
        <v>83</v>
      </c>
      <c r="M217" s="75"/>
      <c r="N217" s="75"/>
      <c r="O217" s="75">
        <v>2762</v>
      </c>
      <c r="P217" s="72">
        <v>617614.80000000005</v>
      </c>
      <c r="Q217" s="72">
        <v>6874729.5</v>
      </c>
      <c r="R217" s="72">
        <v>48.967230000000001</v>
      </c>
      <c r="S217" s="72">
        <v>1.874757</v>
      </c>
      <c r="T217" s="194" t="str">
        <f t="shared" si="18"/>
        <v>CHARLES VAUTHIER</v>
      </c>
      <c r="U217" s="190" t="str">
        <f t="shared" si="19"/>
        <v>CHARLES VAUTHIER</v>
      </c>
      <c r="V217" s="76" t="s">
        <v>251</v>
      </c>
    </row>
    <row r="218" spans="1:22" s="71" customFormat="1" ht="12.75" customHeight="1">
      <c r="A218" s="72" t="s">
        <v>1290</v>
      </c>
      <c r="B218" s="72" t="s">
        <v>1291</v>
      </c>
      <c r="C218" s="72" t="s">
        <v>1292</v>
      </c>
      <c r="D218" s="197" t="str">
        <f t="shared" si="16"/>
        <v>Roger Vassieux</v>
      </c>
      <c r="E218" s="197" t="str">
        <f t="shared" si="17"/>
        <v>ROGER VASSIEUX</v>
      </c>
      <c r="F218" s="189" t="str">
        <f t="shared" si="15"/>
        <v>ECOLE ELEMENTAIRE ROGER VASSIEUX</v>
      </c>
      <c r="G218" s="72" t="s">
        <v>1293</v>
      </c>
      <c r="H218" s="72" t="s">
        <v>335</v>
      </c>
      <c r="I218" s="73" t="s">
        <v>1288</v>
      </c>
      <c r="J218" s="74" t="s">
        <v>1294</v>
      </c>
      <c r="K218" s="72" t="s">
        <v>271</v>
      </c>
      <c r="L218" s="72" t="s">
        <v>165</v>
      </c>
      <c r="M218" s="75"/>
      <c r="N218" s="75"/>
      <c r="O218" s="75">
        <v>2117</v>
      </c>
      <c r="P218" s="72">
        <v>617475.30000000005</v>
      </c>
      <c r="Q218" s="72">
        <v>6874510.0999999996</v>
      </c>
      <c r="R218" s="72">
        <v>48.965238999999997</v>
      </c>
      <c r="S218" s="72">
        <v>1.872895</v>
      </c>
      <c r="T218" s="194" t="str">
        <f t="shared" si="18"/>
        <v>ROGER VASSIEUX</v>
      </c>
      <c r="U218" s="190" t="str">
        <f t="shared" si="19"/>
        <v>ROGER VASSIEUX</v>
      </c>
      <c r="V218" s="76" t="s">
        <v>251</v>
      </c>
    </row>
    <row r="219" spans="1:22" s="71" customFormat="1" ht="12.75" customHeight="1">
      <c r="A219" s="72" t="s">
        <v>1295</v>
      </c>
      <c r="B219" s="72" t="s">
        <v>1296</v>
      </c>
      <c r="C219" s="72" t="s">
        <v>1297</v>
      </c>
      <c r="D219" s="197" t="str">
        <f t="shared" si="16"/>
        <v>Ferdinand Buisson</v>
      </c>
      <c r="E219" s="197" t="str">
        <f t="shared" si="17"/>
        <v>FERDINAND BUISSON</v>
      </c>
      <c r="F219" s="189" t="str">
        <f t="shared" si="15"/>
        <v>ECOLE ELEMENTAIRE FERDINAND BUISSON</v>
      </c>
      <c r="G219" s="72" t="s">
        <v>1298</v>
      </c>
      <c r="H219" s="72" t="s">
        <v>1299</v>
      </c>
      <c r="I219" s="73" t="s">
        <v>1300</v>
      </c>
      <c r="J219" s="74" t="s">
        <v>1301</v>
      </c>
      <c r="K219" s="72" t="s">
        <v>330</v>
      </c>
      <c r="L219" s="72" t="s">
        <v>165</v>
      </c>
      <c r="M219" s="75"/>
      <c r="N219" s="75"/>
      <c r="O219" s="75">
        <v>3652</v>
      </c>
      <c r="P219" s="72">
        <v>604558.80000000005</v>
      </c>
      <c r="Q219" s="72">
        <v>6880172.5</v>
      </c>
      <c r="R219" s="72">
        <v>49.014361999999998</v>
      </c>
      <c r="S219" s="72">
        <v>1.695236</v>
      </c>
      <c r="T219" s="194" t="str">
        <f t="shared" si="18"/>
        <v>FERDINAND BUISSON</v>
      </c>
      <c r="U219" s="190" t="str">
        <f t="shared" si="19"/>
        <v>FERDINAND BUISSON</v>
      </c>
      <c r="V219" s="76" t="s">
        <v>647</v>
      </c>
    </row>
    <row r="220" spans="1:22" s="71" customFormat="1" ht="12.75" customHeight="1">
      <c r="A220" s="72" t="s">
        <v>1302</v>
      </c>
      <c r="B220" s="72" t="s">
        <v>1303</v>
      </c>
      <c r="C220" s="72" t="s">
        <v>1304</v>
      </c>
      <c r="D220" s="197" t="str">
        <f t="shared" si="16"/>
        <v>Le Petit Prince</v>
      </c>
      <c r="E220" s="197" t="str">
        <f t="shared" si="17"/>
        <v>LE PETIT PRINCE</v>
      </c>
      <c r="F220" s="189" t="str">
        <f t="shared" si="15"/>
        <v>ECOLE PRIMAIRE LE PETIT PRINCE</v>
      </c>
      <c r="G220" s="72" t="s">
        <v>1305</v>
      </c>
      <c r="H220" s="72" t="s">
        <v>1299</v>
      </c>
      <c r="I220" s="73" t="s">
        <v>1300</v>
      </c>
      <c r="J220" s="74" t="s">
        <v>1306</v>
      </c>
      <c r="K220" s="72" t="s">
        <v>330</v>
      </c>
      <c r="L220" s="72" t="s">
        <v>195</v>
      </c>
      <c r="M220" s="75"/>
      <c r="N220" s="75"/>
      <c r="O220" s="75">
        <v>5984</v>
      </c>
      <c r="P220" s="72">
        <v>606061.9</v>
      </c>
      <c r="Q220" s="72">
        <v>6880821</v>
      </c>
      <c r="R220" s="72">
        <v>49.020414000000002</v>
      </c>
      <c r="S220" s="72">
        <v>1.7156370000000001</v>
      </c>
      <c r="T220" s="194" t="str">
        <f t="shared" si="18"/>
        <v>LE PETIT PRINCE</v>
      </c>
      <c r="U220" s="190" t="str">
        <f t="shared" si="19"/>
        <v>LE PETIT PRINCE</v>
      </c>
      <c r="V220" s="76" t="s">
        <v>647</v>
      </c>
    </row>
    <row r="221" spans="1:22" s="71" customFormat="1" ht="12.75" customHeight="1">
      <c r="A221" s="72" t="s">
        <v>1307</v>
      </c>
      <c r="B221" s="72" t="s">
        <v>1308</v>
      </c>
      <c r="C221" s="72" t="s">
        <v>1309</v>
      </c>
      <c r="D221" s="197" t="str">
        <f t="shared" si="16"/>
        <v>Les Farfadets</v>
      </c>
      <c r="E221" s="197" t="str">
        <f t="shared" si="17"/>
        <v>LES FARFADETS</v>
      </c>
      <c r="F221" s="189" t="str">
        <f t="shared" si="15"/>
        <v>ECOLE MATERNELLE LES FARFADETS</v>
      </c>
      <c r="G221" s="72" t="s">
        <v>1310</v>
      </c>
      <c r="H221" s="72" t="s">
        <v>1299</v>
      </c>
      <c r="I221" s="73" t="s">
        <v>1300</v>
      </c>
      <c r="J221" s="74" t="s">
        <v>1311</v>
      </c>
      <c r="K221" s="72" t="s">
        <v>330</v>
      </c>
      <c r="L221" s="72" t="s">
        <v>83</v>
      </c>
      <c r="M221" s="75"/>
      <c r="N221" s="75"/>
      <c r="O221" s="75">
        <v>3825</v>
      </c>
      <c r="P221" s="72">
        <v>604360.6</v>
      </c>
      <c r="Q221" s="72">
        <v>6880160</v>
      </c>
      <c r="R221" s="72">
        <v>49.014220000000002</v>
      </c>
      <c r="S221" s="72">
        <v>1.6925300000000001</v>
      </c>
      <c r="T221" s="194" t="str">
        <f t="shared" si="18"/>
        <v>LES FARFADETS</v>
      </c>
      <c r="U221" s="190" t="str">
        <f t="shared" si="19"/>
        <v>LES FARFADETS</v>
      </c>
      <c r="V221" s="76" t="s">
        <v>647</v>
      </c>
    </row>
    <row r="222" spans="1:22" s="71" customFormat="1" ht="12.75" customHeight="1">
      <c r="A222" s="72" t="s">
        <v>1312</v>
      </c>
      <c r="B222" s="72" t="s">
        <v>1313</v>
      </c>
      <c r="C222" s="72" t="s">
        <v>1314</v>
      </c>
      <c r="D222" s="197" t="str">
        <f t="shared" si="16"/>
        <v>René Descartes</v>
      </c>
      <c r="E222" s="197" t="str">
        <f t="shared" si="17"/>
        <v>RENE DESCARTES</v>
      </c>
      <c r="F222" s="189" t="str">
        <f t="shared" si="15"/>
        <v>ECOLE MATERNELLE RENE DESCARTES</v>
      </c>
      <c r="G222" s="72" t="s">
        <v>1315</v>
      </c>
      <c r="H222" s="72" t="s">
        <v>1316</v>
      </c>
      <c r="I222" s="73" t="s">
        <v>1317</v>
      </c>
      <c r="J222" s="74" t="s">
        <v>1318</v>
      </c>
      <c r="K222" s="72" t="s">
        <v>514</v>
      </c>
      <c r="L222" s="72" t="s">
        <v>83</v>
      </c>
      <c r="M222" s="75"/>
      <c r="N222" s="75"/>
      <c r="O222" s="75">
        <v>1669</v>
      </c>
      <c r="P222" s="72">
        <v>630568.80000000005</v>
      </c>
      <c r="Q222" s="72">
        <v>6857302.7000000002</v>
      </c>
      <c r="R222" s="72">
        <v>48.812052999999999</v>
      </c>
      <c r="S222" s="72">
        <v>2.0545179999999998</v>
      </c>
      <c r="T222" s="194" t="str">
        <f t="shared" si="18"/>
        <v>RENE DESCARTES</v>
      </c>
      <c r="U222" s="190" t="str">
        <f t="shared" si="19"/>
        <v>RENE DESCARTES</v>
      </c>
      <c r="V222" s="76" t="s">
        <v>515</v>
      </c>
    </row>
    <row r="223" spans="1:22" s="71" customFormat="1" ht="12.75" customHeight="1">
      <c r="A223" s="72" t="s">
        <v>1319</v>
      </c>
      <c r="B223" s="72" t="s">
        <v>1320</v>
      </c>
      <c r="C223" s="72" t="s">
        <v>1321</v>
      </c>
      <c r="D223" s="197" t="str">
        <f t="shared" si="16"/>
        <v>René Descartes</v>
      </c>
      <c r="E223" s="197" t="str">
        <f t="shared" si="17"/>
        <v>RENE DESCARTES</v>
      </c>
      <c r="F223" s="189" t="str">
        <f t="shared" si="15"/>
        <v>ECOLE ELEMENTAIRE RENE DESCARTES</v>
      </c>
      <c r="G223" s="72" t="s">
        <v>1315</v>
      </c>
      <c r="H223" s="72" t="s">
        <v>1316</v>
      </c>
      <c r="I223" s="73" t="s">
        <v>1317</v>
      </c>
      <c r="J223" s="74" t="s">
        <v>1322</v>
      </c>
      <c r="K223" s="72" t="s">
        <v>514</v>
      </c>
      <c r="L223" s="72" t="s">
        <v>165</v>
      </c>
      <c r="M223" s="75"/>
      <c r="N223" s="75"/>
      <c r="O223" s="75">
        <v>2448</v>
      </c>
      <c r="P223" s="72">
        <v>630606.30000000005</v>
      </c>
      <c r="Q223" s="72">
        <v>6857264</v>
      </c>
      <c r="R223" s="72">
        <v>48.811709</v>
      </c>
      <c r="S223" s="72">
        <v>2.0550350000000002</v>
      </c>
      <c r="T223" s="194" t="str">
        <f t="shared" si="18"/>
        <v>RENE DESCARTES</v>
      </c>
      <c r="U223" s="190" t="str">
        <f t="shared" si="19"/>
        <v>RENE DESCARTES</v>
      </c>
      <c r="V223" s="76" t="s">
        <v>515</v>
      </c>
    </row>
    <row r="224" spans="1:22" s="71" customFormat="1" ht="12.75" customHeight="1">
      <c r="A224" s="72" t="s">
        <v>1323</v>
      </c>
      <c r="B224" s="72" t="s">
        <v>1324</v>
      </c>
      <c r="C224" s="72" t="s">
        <v>900</v>
      </c>
      <c r="D224" s="197" t="str">
        <f t="shared" si="16"/>
        <v>Victor Hugo</v>
      </c>
      <c r="E224" s="197" t="str">
        <f t="shared" si="17"/>
        <v>VICTOR HUGO</v>
      </c>
      <c r="F224" s="189" t="str">
        <f t="shared" si="15"/>
        <v>ECOLE ELEMENTAIRE VICTOR HUGO</v>
      </c>
      <c r="G224" s="72" t="s">
        <v>1325</v>
      </c>
      <c r="H224" s="72" t="s">
        <v>1316</v>
      </c>
      <c r="I224" s="73" t="s">
        <v>1317</v>
      </c>
      <c r="J224" s="74" t="s">
        <v>1326</v>
      </c>
      <c r="K224" s="72" t="s">
        <v>514</v>
      </c>
      <c r="L224" s="72" t="s">
        <v>165</v>
      </c>
      <c r="M224" s="75"/>
      <c r="N224" s="75"/>
      <c r="O224" s="75">
        <v>5994</v>
      </c>
      <c r="P224" s="72">
        <v>629927.4</v>
      </c>
      <c r="Q224" s="72">
        <v>6857585.9000000004</v>
      </c>
      <c r="R224" s="72">
        <v>48.814529999999998</v>
      </c>
      <c r="S224" s="72">
        <v>2.0457380000000001</v>
      </c>
      <c r="T224" s="194" t="str">
        <f t="shared" si="18"/>
        <v>VICTOR HUGO</v>
      </c>
      <c r="U224" s="190" t="str">
        <f t="shared" si="19"/>
        <v>VICTOR HUGO</v>
      </c>
      <c r="V224" s="76" t="s">
        <v>515</v>
      </c>
    </row>
    <row r="225" spans="1:22" s="71" customFormat="1" ht="12.75" customHeight="1">
      <c r="A225" s="72" t="s">
        <v>1327</v>
      </c>
      <c r="B225" s="72" t="s">
        <v>1328</v>
      </c>
      <c r="C225" s="72" t="s">
        <v>698</v>
      </c>
      <c r="D225" s="197" t="str">
        <f t="shared" si="16"/>
        <v>Louis Pasteur</v>
      </c>
      <c r="E225" s="197" t="str">
        <f t="shared" si="17"/>
        <v>LOUIS PASTEUR</v>
      </c>
      <c r="F225" s="189" t="str">
        <f t="shared" si="15"/>
        <v>ECOLE ELEMENTAIRE LOUIS PASTEUR</v>
      </c>
      <c r="G225" s="72" t="s">
        <v>1329</v>
      </c>
      <c r="H225" s="72" t="s">
        <v>1316</v>
      </c>
      <c r="I225" s="73" t="s">
        <v>1317</v>
      </c>
      <c r="J225" s="74" t="s">
        <v>1330</v>
      </c>
      <c r="K225" s="72" t="s">
        <v>514</v>
      </c>
      <c r="L225" s="72" t="s">
        <v>165</v>
      </c>
      <c r="M225" s="75"/>
      <c r="N225" s="75"/>
      <c r="O225" s="75">
        <v>5544</v>
      </c>
      <c r="P225" s="72">
        <v>629969.1</v>
      </c>
      <c r="Q225" s="72">
        <v>6857507.4000000004</v>
      </c>
      <c r="R225" s="72">
        <v>48.813828999999998</v>
      </c>
      <c r="S225" s="72">
        <v>2.046319</v>
      </c>
      <c r="T225" s="194" t="str">
        <f t="shared" si="18"/>
        <v>LOUIS PASTEUR</v>
      </c>
      <c r="U225" s="190" t="str">
        <f t="shared" si="19"/>
        <v>LOUIS PASTEUR</v>
      </c>
      <c r="V225" s="76" t="s">
        <v>515</v>
      </c>
    </row>
    <row r="226" spans="1:22" s="71" customFormat="1" ht="12.75" customHeight="1">
      <c r="A226" s="72" t="s">
        <v>1331</v>
      </c>
      <c r="B226" s="72" t="s">
        <v>1332</v>
      </c>
      <c r="C226" s="72" t="s">
        <v>1333</v>
      </c>
      <c r="D226" s="197" t="str">
        <f t="shared" si="16"/>
        <v>La Reinette</v>
      </c>
      <c r="E226" s="197" t="str">
        <f t="shared" si="17"/>
        <v>LA REINETTE</v>
      </c>
      <c r="F226" s="189" t="str">
        <f t="shared" si="15"/>
        <v>ECOLE MATERNELLE LA REINETTE</v>
      </c>
      <c r="G226" s="72" t="s">
        <v>1334</v>
      </c>
      <c r="H226" s="72" t="s">
        <v>1316</v>
      </c>
      <c r="I226" s="73" t="s">
        <v>1317</v>
      </c>
      <c r="J226" s="74" t="s">
        <v>1335</v>
      </c>
      <c r="K226" s="72" t="s">
        <v>514</v>
      </c>
      <c r="L226" s="72" t="s">
        <v>83</v>
      </c>
      <c r="M226" s="75"/>
      <c r="N226" s="75"/>
      <c r="O226" s="75">
        <v>8686</v>
      </c>
      <c r="P226" s="72">
        <v>630068.69999999995</v>
      </c>
      <c r="Q226" s="72">
        <v>6857330</v>
      </c>
      <c r="R226" s="72">
        <v>48.812244</v>
      </c>
      <c r="S226" s="72">
        <v>2.047704</v>
      </c>
      <c r="T226" s="194" t="str">
        <f t="shared" si="18"/>
        <v>LA REINETTE</v>
      </c>
      <c r="U226" s="190" t="str">
        <f t="shared" si="19"/>
        <v>LA REINETTE</v>
      </c>
      <c r="V226" s="76" t="s">
        <v>515</v>
      </c>
    </row>
    <row r="227" spans="1:22" s="71" customFormat="1" ht="12.75" customHeight="1">
      <c r="A227" s="72" t="s">
        <v>1336</v>
      </c>
      <c r="B227" s="72" t="s">
        <v>1337</v>
      </c>
      <c r="C227" s="72" t="s">
        <v>333</v>
      </c>
      <c r="D227" s="197" t="str">
        <f t="shared" si="16"/>
        <v>Louis Pergaud</v>
      </c>
      <c r="E227" s="197" t="str">
        <f t="shared" si="17"/>
        <v>LOUIS PERGAUD</v>
      </c>
      <c r="F227" s="189" t="str">
        <f t="shared" si="15"/>
        <v>ECOLE MATERNELLE LOUIS PERGAUD</v>
      </c>
      <c r="G227" s="72" t="s">
        <v>317</v>
      </c>
      <c r="H227" s="72" t="s">
        <v>1316</v>
      </c>
      <c r="I227" s="73" t="s">
        <v>1317</v>
      </c>
      <c r="J227" s="74" t="s">
        <v>1338</v>
      </c>
      <c r="K227" s="72" t="s">
        <v>514</v>
      </c>
      <c r="L227" s="72" t="s">
        <v>83</v>
      </c>
      <c r="M227" s="75"/>
      <c r="N227" s="75"/>
      <c r="O227" s="75">
        <v>6472</v>
      </c>
      <c r="P227" s="72">
        <v>630034.5</v>
      </c>
      <c r="Q227" s="72">
        <v>6857501.7999999998</v>
      </c>
      <c r="R227" s="72">
        <v>48.813785000000003</v>
      </c>
      <c r="S227" s="72">
        <v>2.0472100000000002</v>
      </c>
      <c r="T227" s="194" t="str">
        <f t="shared" si="18"/>
        <v>LOUIS PERGAUD</v>
      </c>
      <c r="U227" s="190" t="str">
        <f t="shared" si="19"/>
        <v>LOUIS PERGAUD</v>
      </c>
      <c r="V227" s="76" t="s">
        <v>515</v>
      </c>
    </row>
    <row r="228" spans="1:22" s="71" customFormat="1" ht="12.75" customHeight="1">
      <c r="A228" s="72" t="s">
        <v>1339</v>
      </c>
      <c r="B228" s="72" t="s">
        <v>1340</v>
      </c>
      <c r="C228" s="72" t="s">
        <v>1341</v>
      </c>
      <c r="D228" s="197" t="str">
        <f t="shared" si="16"/>
        <v>Olivier Messiaen</v>
      </c>
      <c r="E228" s="197" t="str">
        <f t="shared" si="17"/>
        <v>OLIVIER MESSIAEN</v>
      </c>
      <c r="F228" s="189" t="str">
        <f t="shared" si="15"/>
        <v>ECOLE PRIMAIRE OLIVIER MESSIAEN</v>
      </c>
      <c r="G228" s="72" t="s">
        <v>1342</v>
      </c>
      <c r="H228" s="72" t="s">
        <v>1316</v>
      </c>
      <c r="I228" s="73" t="s">
        <v>1317</v>
      </c>
      <c r="J228" s="74" t="s">
        <v>1343</v>
      </c>
      <c r="K228" s="72" t="s">
        <v>514</v>
      </c>
      <c r="L228" s="72" t="s">
        <v>195</v>
      </c>
      <c r="M228" s="75"/>
      <c r="N228" s="75"/>
      <c r="O228" s="75">
        <v>9317</v>
      </c>
      <c r="P228" s="72">
        <v>630362</v>
      </c>
      <c r="Q228" s="72">
        <v>6856880.4000000004</v>
      </c>
      <c r="R228" s="72">
        <v>48.808233000000001</v>
      </c>
      <c r="S228" s="72">
        <v>2.051771</v>
      </c>
      <c r="T228" s="194" t="str">
        <f t="shared" si="18"/>
        <v>OLIVIER MESSIAEN</v>
      </c>
      <c r="U228" s="190" t="str">
        <f t="shared" si="19"/>
        <v>OLIVIER MESSIAEN</v>
      </c>
      <c r="V228" s="76" t="s">
        <v>515</v>
      </c>
    </row>
    <row r="229" spans="1:22" s="71" customFormat="1" ht="12.75" customHeight="1">
      <c r="A229" s="72" t="s">
        <v>1344</v>
      </c>
      <c r="B229" s="72" t="s">
        <v>1345</v>
      </c>
      <c r="C229" s="72" t="s">
        <v>245</v>
      </c>
      <c r="D229" s="197" t="str">
        <f t="shared" si="16"/>
        <v/>
      </c>
      <c r="E229" s="197" t="str">
        <f t="shared" si="17"/>
        <v/>
      </c>
      <c r="F229" s="189" t="str">
        <f t="shared" si="15"/>
        <v xml:space="preserve">ECOLE PRIMAIRE </v>
      </c>
      <c r="G229" s="72" t="s">
        <v>1346</v>
      </c>
      <c r="H229" s="72" t="s">
        <v>504</v>
      </c>
      <c r="I229" s="73" t="s">
        <v>1347</v>
      </c>
      <c r="J229" s="74" t="s">
        <v>1348</v>
      </c>
      <c r="K229" s="72" t="s">
        <v>452</v>
      </c>
      <c r="L229" s="72" t="s">
        <v>195</v>
      </c>
      <c r="M229" s="75"/>
      <c r="N229" s="75"/>
      <c r="O229" s="75">
        <v>8197</v>
      </c>
      <c r="P229" s="72">
        <v>601420.19999999995</v>
      </c>
      <c r="Q229" s="72">
        <v>6874830.2000000002</v>
      </c>
      <c r="R229" s="72">
        <v>48.965856000000002</v>
      </c>
      <c r="S229" s="72">
        <v>1.6535820000000001</v>
      </c>
      <c r="T229" s="194" t="str">
        <f t="shared" si="18"/>
        <v>FONTENAY MAUVOISIN</v>
      </c>
      <c r="U229" s="190" t="str">
        <f t="shared" si="19"/>
        <v>FONTENAY MAUVOISIN</v>
      </c>
      <c r="V229" s="76" t="s">
        <v>251</v>
      </c>
    </row>
    <row r="230" spans="1:22" s="71" customFormat="1" ht="12.75" customHeight="1">
      <c r="A230" s="72" t="s">
        <v>1349</v>
      </c>
      <c r="B230" s="72" t="s">
        <v>1350</v>
      </c>
      <c r="C230" s="72" t="s">
        <v>245</v>
      </c>
      <c r="D230" s="197" t="str">
        <f t="shared" si="16"/>
        <v/>
      </c>
      <c r="E230" s="197" t="str">
        <f t="shared" si="17"/>
        <v/>
      </c>
      <c r="F230" s="189" t="str">
        <f t="shared" si="15"/>
        <v xml:space="preserve">ECOLE PRIMAIRE </v>
      </c>
      <c r="G230" s="72" t="s">
        <v>1231</v>
      </c>
      <c r="H230" s="72" t="s">
        <v>643</v>
      </c>
      <c r="I230" s="73" t="s">
        <v>1351</v>
      </c>
      <c r="J230" s="74" t="s">
        <v>1352</v>
      </c>
      <c r="K230" s="72" t="s">
        <v>330</v>
      </c>
      <c r="L230" s="72" t="s">
        <v>195</v>
      </c>
      <c r="M230" s="75"/>
      <c r="N230" s="75"/>
      <c r="O230" s="75">
        <v>5076</v>
      </c>
      <c r="P230" s="72">
        <v>608968.69999999995</v>
      </c>
      <c r="Q230" s="72">
        <v>6881229.0999999996</v>
      </c>
      <c r="R230" s="72">
        <v>49.024501000000001</v>
      </c>
      <c r="S230" s="72">
        <v>1.755285</v>
      </c>
      <c r="T230" s="194" t="str">
        <f t="shared" si="18"/>
        <v>FONTENAY ST PERE</v>
      </c>
      <c r="U230" s="190" t="str">
        <f t="shared" si="19"/>
        <v>FONTENAY ST PERE</v>
      </c>
      <c r="V230" s="76" t="s">
        <v>647</v>
      </c>
    </row>
    <row r="231" spans="1:22" s="71" customFormat="1" ht="12.75" customHeight="1">
      <c r="A231" s="72" t="s">
        <v>1353</v>
      </c>
      <c r="B231" s="72" t="s">
        <v>1354</v>
      </c>
      <c r="C231" s="72" t="s">
        <v>1355</v>
      </c>
      <c r="D231" s="197" t="str">
        <f t="shared" si="16"/>
        <v>Paul Eluard</v>
      </c>
      <c r="E231" s="197" t="str">
        <f t="shared" si="17"/>
        <v>PAUL ELUARD</v>
      </c>
      <c r="F231" s="189" t="str">
        <f t="shared" si="15"/>
        <v>ECOLE ELEMENTAIRE PAUL ELUARD</v>
      </c>
      <c r="G231" s="72" t="s">
        <v>1356</v>
      </c>
      <c r="H231" s="72" t="s">
        <v>1357</v>
      </c>
      <c r="I231" s="73" t="s">
        <v>1358</v>
      </c>
      <c r="J231" s="74" t="s">
        <v>1359</v>
      </c>
      <c r="K231" s="72" t="s">
        <v>452</v>
      </c>
      <c r="L231" s="72" t="s">
        <v>165</v>
      </c>
      <c r="M231" s="75"/>
      <c r="N231" s="75"/>
      <c r="O231" s="75">
        <v>7965</v>
      </c>
      <c r="P231" s="72">
        <v>597441</v>
      </c>
      <c r="Q231" s="72">
        <v>6882922.5</v>
      </c>
      <c r="R231" s="72">
        <v>49.037987999999999</v>
      </c>
      <c r="S231" s="72">
        <v>1.597281</v>
      </c>
      <c r="T231" s="194" t="str">
        <f t="shared" si="18"/>
        <v>PAUL ELUARD</v>
      </c>
      <c r="U231" s="190" t="str">
        <f t="shared" si="19"/>
        <v>PAUL ELUARD</v>
      </c>
      <c r="V231" s="76" t="s">
        <v>251</v>
      </c>
    </row>
    <row r="232" spans="1:22" s="71" customFormat="1" ht="12.75" customHeight="1">
      <c r="A232" s="72" t="s">
        <v>1360</v>
      </c>
      <c r="B232" s="72" t="s">
        <v>1361</v>
      </c>
      <c r="C232" s="72" t="s">
        <v>900</v>
      </c>
      <c r="D232" s="197" t="str">
        <f t="shared" si="16"/>
        <v>Victor Hugo</v>
      </c>
      <c r="E232" s="197" t="str">
        <f t="shared" si="17"/>
        <v>VICTOR HUGO</v>
      </c>
      <c r="F232" s="189" t="str">
        <f t="shared" si="15"/>
        <v>ECOLE ELEMENTAIRE VICTOR HUGO</v>
      </c>
      <c r="G232" s="72" t="s">
        <v>1362</v>
      </c>
      <c r="H232" s="72" t="s">
        <v>1357</v>
      </c>
      <c r="I232" s="73" t="s">
        <v>1358</v>
      </c>
      <c r="J232" s="74" t="s">
        <v>1363</v>
      </c>
      <c r="K232" s="72" t="s">
        <v>452</v>
      </c>
      <c r="L232" s="72" t="s">
        <v>165</v>
      </c>
      <c r="M232" s="75"/>
      <c r="N232" s="75"/>
      <c r="O232" s="75">
        <v>3266</v>
      </c>
      <c r="P232" s="72">
        <v>597568.6</v>
      </c>
      <c r="Q232" s="72">
        <v>6883790.2999999998</v>
      </c>
      <c r="R232" s="72">
        <v>49.045810000000003</v>
      </c>
      <c r="S232" s="72">
        <v>1.598816</v>
      </c>
      <c r="T232" s="194" t="str">
        <f t="shared" si="18"/>
        <v>VICTOR HUGO</v>
      </c>
      <c r="U232" s="190" t="str">
        <f t="shared" si="19"/>
        <v>VICTOR HUGO</v>
      </c>
      <c r="V232" s="76" t="s">
        <v>251</v>
      </c>
    </row>
    <row r="233" spans="1:22" s="71" customFormat="1" ht="12.75" customHeight="1">
      <c r="A233" s="72" t="s">
        <v>1364</v>
      </c>
      <c r="B233" s="72" t="s">
        <v>1365</v>
      </c>
      <c r="C233" s="72" t="s">
        <v>1366</v>
      </c>
      <c r="D233" s="197" t="str">
        <f t="shared" si="16"/>
        <v>Langevin-Wallon</v>
      </c>
      <c r="E233" s="197" t="str">
        <f t="shared" si="17"/>
        <v>LANGEVIN-WALLON</v>
      </c>
      <c r="F233" s="189" t="str">
        <f t="shared" si="15"/>
        <v>ECOLE MATERNELLE LANGEVIN-WALLON</v>
      </c>
      <c r="G233" s="72" t="s">
        <v>1367</v>
      </c>
      <c r="H233" s="72" t="s">
        <v>1357</v>
      </c>
      <c r="I233" s="73" t="s">
        <v>1358</v>
      </c>
      <c r="J233" s="74" t="s">
        <v>1368</v>
      </c>
      <c r="K233" s="72" t="s">
        <v>452</v>
      </c>
      <c r="L233" s="72" t="s">
        <v>83</v>
      </c>
      <c r="M233" s="75"/>
      <c r="N233" s="75"/>
      <c r="O233" s="75">
        <v>6106</v>
      </c>
      <c r="P233" s="72">
        <v>597426.69999999995</v>
      </c>
      <c r="Q233" s="72">
        <v>6883739.5999999996</v>
      </c>
      <c r="R233" s="72">
        <v>49.045332000000002</v>
      </c>
      <c r="S233" s="72">
        <v>1.5968869999999999</v>
      </c>
      <c r="T233" s="194" t="str">
        <f t="shared" si="18"/>
        <v>LANGEVIN-WALLON</v>
      </c>
      <c r="U233" s="190" t="str">
        <f t="shared" si="19"/>
        <v>LANGEVIN-WALLON</v>
      </c>
      <c r="V233" s="76" t="s">
        <v>251</v>
      </c>
    </row>
    <row r="234" spans="1:22" s="71" customFormat="1" ht="12.75" customHeight="1">
      <c r="A234" s="72" t="s">
        <v>1369</v>
      </c>
      <c r="B234" s="72" t="s">
        <v>1370</v>
      </c>
      <c r="C234" s="72" t="s">
        <v>1371</v>
      </c>
      <c r="D234" s="197" t="str">
        <f t="shared" si="16"/>
        <v>Paul Eluard</v>
      </c>
      <c r="E234" s="197" t="str">
        <f t="shared" si="17"/>
        <v>PAUL ELUARD</v>
      </c>
      <c r="F234" s="189" t="str">
        <f t="shared" si="15"/>
        <v>ECOLE MATERNELLE PAUL ELUARD</v>
      </c>
      <c r="G234" s="72" t="s">
        <v>1356</v>
      </c>
      <c r="H234" s="72" t="s">
        <v>1357</v>
      </c>
      <c r="I234" s="73" t="s">
        <v>1358</v>
      </c>
      <c r="J234" s="74" t="s">
        <v>1372</v>
      </c>
      <c r="K234" s="72" t="s">
        <v>452</v>
      </c>
      <c r="L234" s="72" t="s">
        <v>83</v>
      </c>
      <c r="M234" s="75"/>
      <c r="N234" s="75"/>
      <c r="O234" s="75">
        <v>5452</v>
      </c>
      <c r="P234" s="72">
        <v>597471.9</v>
      </c>
      <c r="Q234" s="72">
        <v>6882892</v>
      </c>
      <c r="R234" s="72">
        <v>49.037719000000003</v>
      </c>
      <c r="S234" s="72">
        <v>1.5977110000000001</v>
      </c>
      <c r="T234" s="194" t="str">
        <f t="shared" si="18"/>
        <v>PAUL ELUARD</v>
      </c>
      <c r="U234" s="190" t="str">
        <f t="shared" si="19"/>
        <v>PAUL ELUARD</v>
      </c>
      <c r="V234" s="76" t="s">
        <v>251</v>
      </c>
    </row>
    <row r="235" spans="1:22" s="71" customFormat="1" ht="12.75" customHeight="1">
      <c r="A235" s="72" t="s">
        <v>1373</v>
      </c>
      <c r="B235" s="72" t="s">
        <v>1374</v>
      </c>
      <c r="C235" s="72" t="s">
        <v>1375</v>
      </c>
      <c r="D235" s="197" t="str">
        <f t="shared" si="16"/>
        <v>des quatre vents</v>
      </c>
      <c r="E235" s="197" t="str">
        <f t="shared" si="17"/>
        <v>DES QUATRE VENTS</v>
      </c>
      <c r="F235" s="189" t="str">
        <f t="shared" si="15"/>
        <v>ECOLE PRIMAIRE DES QUATRE VENTS</v>
      </c>
      <c r="G235" s="72" t="s">
        <v>1376</v>
      </c>
      <c r="H235" s="72" t="s">
        <v>1377</v>
      </c>
      <c r="I235" s="73" t="s">
        <v>1378</v>
      </c>
      <c r="J235" s="74" t="s">
        <v>1379</v>
      </c>
      <c r="K235" s="72" t="s">
        <v>646</v>
      </c>
      <c r="L235" s="72" t="s">
        <v>195</v>
      </c>
      <c r="M235" s="75"/>
      <c r="N235" s="75"/>
      <c r="O235" s="75">
        <v>2496</v>
      </c>
      <c r="P235" s="72">
        <v>619000.80000000005</v>
      </c>
      <c r="Q235" s="72">
        <v>6881098.9000000004</v>
      </c>
      <c r="R235" s="72">
        <v>49.024673999999997</v>
      </c>
      <c r="S235" s="72">
        <v>1.8924650000000001</v>
      </c>
      <c r="T235" s="194" t="str">
        <f t="shared" si="18"/>
        <v>DES QUATRE VENTS</v>
      </c>
      <c r="U235" s="190" t="str">
        <f t="shared" si="19"/>
        <v>LES QUATRE VENTS</v>
      </c>
      <c r="V235" s="76" t="s">
        <v>280</v>
      </c>
    </row>
    <row r="236" spans="1:22" s="71" customFormat="1" ht="12.75" customHeight="1">
      <c r="A236" s="72" t="s">
        <v>1380</v>
      </c>
      <c r="B236" s="72" t="s">
        <v>1381</v>
      </c>
      <c r="C236" s="72" t="s">
        <v>245</v>
      </c>
      <c r="D236" s="197" t="str">
        <f t="shared" si="16"/>
        <v/>
      </c>
      <c r="E236" s="197" t="str">
        <f t="shared" si="17"/>
        <v/>
      </c>
      <c r="F236" s="189" t="str">
        <f t="shared" si="15"/>
        <v xml:space="preserve">ECOLE PRIMAIRE </v>
      </c>
      <c r="G236" s="72" t="s">
        <v>1382</v>
      </c>
      <c r="H236" s="72" t="s">
        <v>436</v>
      </c>
      <c r="I236" s="73" t="s">
        <v>1383</v>
      </c>
      <c r="J236" s="74" t="s">
        <v>1384</v>
      </c>
      <c r="K236" s="72" t="s">
        <v>250</v>
      </c>
      <c r="L236" s="72" t="s">
        <v>195</v>
      </c>
      <c r="M236" s="75"/>
      <c r="N236" s="75"/>
      <c r="O236" s="75">
        <v>9146</v>
      </c>
      <c r="P236" s="72">
        <v>611572.80000000005</v>
      </c>
      <c r="Q236" s="72">
        <v>6855708.7000000002</v>
      </c>
      <c r="R236" s="72">
        <v>48.795392999999997</v>
      </c>
      <c r="S236" s="72">
        <v>1.796206</v>
      </c>
      <c r="T236" s="194" t="str">
        <f t="shared" si="18"/>
        <v>GALLUIS</v>
      </c>
      <c r="U236" s="190" t="str">
        <f t="shared" si="19"/>
        <v>GALLUIS</v>
      </c>
      <c r="V236" s="76" t="s">
        <v>166</v>
      </c>
    </row>
    <row r="237" spans="1:22" s="71" customFormat="1" ht="12.75" customHeight="1">
      <c r="A237" s="72" t="s">
        <v>1385</v>
      </c>
      <c r="B237" s="72" t="s">
        <v>1386</v>
      </c>
      <c r="C237" s="72" t="s">
        <v>245</v>
      </c>
      <c r="D237" s="197" t="str">
        <f t="shared" si="16"/>
        <v/>
      </c>
      <c r="E237" s="197" t="str">
        <f t="shared" si="17"/>
        <v/>
      </c>
      <c r="F237" s="189" t="str">
        <f t="shared" si="15"/>
        <v xml:space="preserve">ECOLE PRIMAIRE </v>
      </c>
      <c r="G237" s="72" t="s">
        <v>1387</v>
      </c>
      <c r="H237" s="72" t="s">
        <v>1388</v>
      </c>
      <c r="I237" s="73" t="s">
        <v>1389</v>
      </c>
      <c r="J237" s="74" t="s">
        <v>1390</v>
      </c>
      <c r="K237" s="72" t="s">
        <v>250</v>
      </c>
      <c r="L237" s="72" t="s">
        <v>195</v>
      </c>
      <c r="M237" s="75"/>
      <c r="N237" s="75"/>
      <c r="O237" s="75">
        <v>5159</v>
      </c>
      <c r="P237" s="72">
        <v>602609.1</v>
      </c>
      <c r="Q237" s="72">
        <v>6853473.0999999996</v>
      </c>
      <c r="R237" s="72">
        <v>48.773997999999999</v>
      </c>
      <c r="S237" s="72">
        <v>1.674712</v>
      </c>
      <c r="T237" s="194" t="str">
        <f t="shared" si="18"/>
        <v>GAMBAIS</v>
      </c>
      <c r="U237" s="190" t="str">
        <f t="shared" si="19"/>
        <v>GAMBAIS</v>
      </c>
      <c r="V237" s="76" t="s">
        <v>251</v>
      </c>
    </row>
    <row r="238" spans="1:22" s="71" customFormat="1" ht="12.75" customHeight="1">
      <c r="A238" s="72" t="s">
        <v>1391</v>
      </c>
      <c r="B238" s="72" t="s">
        <v>1392</v>
      </c>
      <c r="C238" s="72" t="s">
        <v>245</v>
      </c>
      <c r="D238" s="197" t="str">
        <f t="shared" si="16"/>
        <v/>
      </c>
      <c r="E238" s="197" t="str">
        <f t="shared" si="17"/>
        <v/>
      </c>
      <c r="F238" s="189" t="str">
        <f t="shared" si="15"/>
        <v xml:space="preserve">ECOLE ELEMENTAIRE </v>
      </c>
      <c r="G238" s="72" t="s">
        <v>1393</v>
      </c>
      <c r="H238" s="72" t="s">
        <v>1394</v>
      </c>
      <c r="I238" s="73" t="s">
        <v>1395</v>
      </c>
      <c r="J238" s="74" t="s">
        <v>1396</v>
      </c>
      <c r="K238" s="72" t="s">
        <v>400</v>
      </c>
      <c r="L238" s="72" t="s">
        <v>165</v>
      </c>
      <c r="M238" s="75"/>
      <c r="N238" s="75"/>
      <c r="O238" s="75">
        <v>7990</v>
      </c>
      <c r="P238" s="72">
        <v>608514.5</v>
      </c>
      <c r="Q238" s="72">
        <v>6858575</v>
      </c>
      <c r="R238" s="72">
        <v>48.820742000000003</v>
      </c>
      <c r="S238" s="72">
        <v>1.7539629999999999</v>
      </c>
      <c r="T238" s="194" t="str">
        <f t="shared" si="18"/>
        <v>GARANCIERES</v>
      </c>
      <c r="U238" s="190" t="str">
        <f t="shared" si="19"/>
        <v>GARANCIERES</v>
      </c>
      <c r="V238" s="76" t="s">
        <v>166</v>
      </c>
    </row>
    <row r="239" spans="1:22" s="71" customFormat="1" ht="12.75" customHeight="1">
      <c r="A239" s="72" t="s">
        <v>1397</v>
      </c>
      <c r="B239" s="72" t="s">
        <v>1398</v>
      </c>
      <c r="C239" s="72" t="s">
        <v>262</v>
      </c>
      <c r="D239" s="197" t="str">
        <f t="shared" si="16"/>
        <v/>
      </c>
      <c r="E239" s="197" t="str">
        <f t="shared" si="17"/>
        <v/>
      </c>
      <c r="F239" s="189" t="str">
        <f t="shared" si="15"/>
        <v xml:space="preserve">ECOLE MATERNELLE </v>
      </c>
      <c r="G239" s="72" t="s">
        <v>1399</v>
      </c>
      <c r="H239" s="72" t="s">
        <v>1394</v>
      </c>
      <c r="I239" s="73" t="s">
        <v>1395</v>
      </c>
      <c r="J239" s="74" t="s">
        <v>1400</v>
      </c>
      <c r="K239" s="72" t="s">
        <v>400</v>
      </c>
      <c r="L239" s="72" t="s">
        <v>83</v>
      </c>
      <c r="M239" s="75"/>
      <c r="N239" s="75"/>
      <c r="O239" s="75">
        <v>4237</v>
      </c>
      <c r="P239" s="72">
        <v>608394.5</v>
      </c>
      <c r="Q239" s="72">
        <v>6858701.5</v>
      </c>
      <c r="R239" s="72">
        <v>48.821862000000003</v>
      </c>
      <c r="S239" s="72">
        <v>1.752302</v>
      </c>
      <c r="T239" s="194" t="str">
        <f t="shared" si="18"/>
        <v>GARANCIERES</v>
      </c>
      <c r="U239" s="190" t="str">
        <f t="shared" si="19"/>
        <v>GARANCIERES</v>
      </c>
      <c r="V239" s="76" t="s">
        <v>166</v>
      </c>
    </row>
    <row r="240" spans="1:22" s="71" customFormat="1" ht="12.75" customHeight="1">
      <c r="A240" s="72" t="s">
        <v>1401</v>
      </c>
      <c r="B240" s="72" t="s">
        <v>1402</v>
      </c>
      <c r="C240" s="72" t="s">
        <v>1403</v>
      </c>
      <c r="D240" s="197" t="str">
        <f t="shared" si="16"/>
        <v>Pierre Corneille</v>
      </c>
      <c r="E240" s="197" t="str">
        <f t="shared" si="17"/>
        <v>PIERRE CORNEILLE</v>
      </c>
      <c r="F240" s="189" t="str">
        <f t="shared" si="15"/>
        <v>ECOLE PRIMAIRE PIERRE CORNEILLE</v>
      </c>
      <c r="G240" s="72" t="s">
        <v>1404</v>
      </c>
      <c r="H240" s="72" t="s">
        <v>643</v>
      </c>
      <c r="I240" s="73" t="s">
        <v>1405</v>
      </c>
      <c r="J240" s="74" t="s">
        <v>1406</v>
      </c>
      <c r="K240" s="72" t="s">
        <v>646</v>
      </c>
      <c r="L240" s="72" t="s">
        <v>195</v>
      </c>
      <c r="M240" s="75"/>
      <c r="N240" s="75"/>
      <c r="O240" s="75">
        <v>2965</v>
      </c>
      <c r="P240" s="72">
        <v>612868.5</v>
      </c>
      <c r="Q240" s="72">
        <v>6877339.5</v>
      </c>
      <c r="R240" s="72">
        <v>48.990071</v>
      </c>
      <c r="S240" s="72">
        <v>1.8094030000000001</v>
      </c>
      <c r="T240" s="194" t="str">
        <f t="shared" si="18"/>
        <v>PIERRE CORNEILLE</v>
      </c>
      <c r="U240" s="190" t="str">
        <f t="shared" si="19"/>
        <v>PIERRE CORNEILLE</v>
      </c>
      <c r="V240" s="76" t="s">
        <v>647</v>
      </c>
    </row>
    <row r="241" spans="1:22" s="71" customFormat="1" ht="12.75" customHeight="1">
      <c r="A241" s="72" t="s">
        <v>1407</v>
      </c>
      <c r="B241" s="72" t="s">
        <v>1408</v>
      </c>
      <c r="C241" s="72" t="s">
        <v>1409</v>
      </c>
      <c r="D241" s="197" t="str">
        <f t="shared" si="16"/>
        <v>Molière</v>
      </c>
      <c r="E241" s="197" t="str">
        <f t="shared" si="17"/>
        <v>MOLIERE</v>
      </c>
      <c r="F241" s="189" t="str">
        <f t="shared" si="15"/>
        <v>ECOLE ELEMENTAIRE MOLIERE</v>
      </c>
      <c r="G241" s="72" t="s">
        <v>1410</v>
      </c>
      <c r="H241" s="72" t="s">
        <v>643</v>
      </c>
      <c r="I241" s="73" t="s">
        <v>1405</v>
      </c>
      <c r="J241" s="74" t="s">
        <v>1411</v>
      </c>
      <c r="K241" s="72" t="s">
        <v>646</v>
      </c>
      <c r="L241" s="72" t="s">
        <v>165</v>
      </c>
      <c r="M241" s="75"/>
      <c r="N241" s="75"/>
      <c r="O241" s="75">
        <v>3042</v>
      </c>
      <c r="P241" s="72">
        <v>613168.9</v>
      </c>
      <c r="Q241" s="72">
        <v>6877341.7000000002</v>
      </c>
      <c r="R241" s="72">
        <v>48.990132000000003</v>
      </c>
      <c r="S241" s="72">
        <v>1.8135060000000001</v>
      </c>
      <c r="T241" s="194" t="str">
        <f t="shared" si="18"/>
        <v>MOLIERE</v>
      </c>
      <c r="U241" s="190" t="str">
        <f t="shared" si="19"/>
        <v>MOLIERE</v>
      </c>
      <c r="V241" s="76" t="s">
        <v>647</v>
      </c>
    </row>
    <row r="242" spans="1:22" s="71" customFormat="1" ht="12.75" customHeight="1">
      <c r="A242" s="72" t="s">
        <v>1412</v>
      </c>
      <c r="B242" s="72" t="s">
        <v>1413</v>
      </c>
      <c r="C242" s="72" t="s">
        <v>1414</v>
      </c>
      <c r="D242" s="197" t="str">
        <f t="shared" si="16"/>
        <v>Jean de La Fontaine</v>
      </c>
      <c r="E242" s="197" t="str">
        <f t="shared" si="17"/>
        <v>JEAN DE LA FONTAINE</v>
      </c>
      <c r="F242" s="189" t="str">
        <f t="shared" si="15"/>
        <v>ECOLE MATERNELLE JEAN DE LA FONTAINE</v>
      </c>
      <c r="G242" s="72" t="s">
        <v>1415</v>
      </c>
      <c r="H242" s="72" t="s">
        <v>643</v>
      </c>
      <c r="I242" s="73" t="s">
        <v>1405</v>
      </c>
      <c r="J242" s="74" t="s">
        <v>1416</v>
      </c>
      <c r="K242" s="72" t="s">
        <v>646</v>
      </c>
      <c r="L242" s="72" t="s">
        <v>83</v>
      </c>
      <c r="M242" s="75"/>
      <c r="N242" s="75"/>
      <c r="O242" s="75">
        <v>3978</v>
      </c>
      <c r="P242" s="72">
        <v>613165.9</v>
      </c>
      <c r="Q242" s="72">
        <v>6877287.5999999996</v>
      </c>
      <c r="R242" s="72">
        <v>48.989645000000003</v>
      </c>
      <c r="S242" s="72">
        <v>1.8134760000000001</v>
      </c>
      <c r="T242" s="194" t="str">
        <f t="shared" si="18"/>
        <v>JEAN DE LA FONTAINE</v>
      </c>
      <c r="U242" s="190" t="str">
        <f t="shared" si="19"/>
        <v>JEAN DE LA FONTAINE</v>
      </c>
      <c r="V242" s="76" t="s">
        <v>647</v>
      </c>
    </row>
    <row r="243" spans="1:22" s="71" customFormat="1" ht="12.75" customHeight="1">
      <c r="A243" s="88" t="s">
        <v>1417</v>
      </c>
      <c r="B243" s="88" t="s">
        <v>1418</v>
      </c>
      <c r="C243" s="88" t="s">
        <v>1419</v>
      </c>
      <c r="D243" s="197" t="str">
        <f t="shared" si="16"/>
        <v>Jeanne Couvry</v>
      </c>
      <c r="E243" s="197" t="str">
        <f t="shared" si="17"/>
        <v>JEANNE COUVRY</v>
      </c>
      <c r="F243" s="189" t="str">
        <f t="shared" si="15"/>
        <v>ECOLE PRIMAIRE JEANNE COUVRY</v>
      </c>
      <c r="G243" s="88" t="s">
        <v>1420</v>
      </c>
      <c r="H243" s="88" t="s">
        <v>643</v>
      </c>
      <c r="I243" s="89" t="s">
        <v>1405</v>
      </c>
      <c r="J243" s="87" t="s">
        <v>1421</v>
      </c>
      <c r="K243" s="88" t="s">
        <v>646</v>
      </c>
      <c r="L243" s="72" t="s">
        <v>195</v>
      </c>
      <c r="M243" s="75"/>
      <c r="N243" s="75"/>
      <c r="O243" s="75">
        <v>6108</v>
      </c>
      <c r="P243" s="88">
        <v>613205.4</v>
      </c>
      <c r="Q243" s="88">
        <v>6875858.7000000002</v>
      </c>
      <c r="R243" s="88">
        <v>48.976803422300002</v>
      </c>
      <c r="S243" s="88">
        <v>1.8143091495000001</v>
      </c>
      <c r="T243" s="194" t="str">
        <f t="shared" si="18"/>
        <v>JEANNE COUVRY</v>
      </c>
      <c r="U243" s="190" t="str">
        <f t="shared" si="19"/>
        <v>JEANNE COUVRY</v>
      </c>
      <c r="V243" s="91" t="s">
        <v>647</v>
      </c>
    </row>
    <row r="244" spans="1:22" s="71" customFormat="1" ht="12.75" customHeight="1">
      <c r="A244" s="72" t="s">
        <v>1422</v>
      </c>
      <c r="B244" s="72" t="s">
        <v>1423</v>
      </c>
      <c r="C244" s="72" t="s">
        <v>245</v>
      </c>
      <c r="D244" s="197" t="str">
        <f t="shared" si="16"/>
        <v/>
      </c>
      <c r="E244" s="197" t="str">
        <f t="shared" si="17"/>
        <v/>
      </c>
      <c r="F244" s="189" t="str">
        <f t="shared" si="15"/>
        <v xml:space="preserve">ECOLE PRIMAIRE </v>
      </c>
      <c r="G244" s="72" t="s">
        <v>246</v>
      </c>
      <c r="H244" s="72" t="s">
        <v>1232</v>
      </c>
      <c r="I244" s="73" t="s">
        <v>1424</v>
      </c>
      <c r="J244" s="74" t="s">
        <v>1425</v>
      </c>
      <c r="K244" s="72" t="s">
        <v>250</v>
      </c>
      <c r="L244" s="72" t="s">
        <v>195</v>
      </c>
      <c r="M244" s="75"/>
      <c r="N244" s="75"/>
      <c r="O244" s="75">
        <v>9534</v>
      </c>
      <c r="P244" s="72">
        <v>609807.6</v>
      </c>
      <c r="Q244" s="72">
        <v>6838092</v>
      </c>
      <c r="R244" s="72">
        <v>48.636716999999997</v>
      </c>
      <c r="S244" s="72">
        <v>1.7758970000000001</v>
      </c>
      <c r="T244" s="194" t="str">
        <f t="shared" si="18"/>
        <v>GAZERAN</v>
      </c>
      <c r="U244" s="190" t="str">
        <f t="shared" si="19"/>
        <v>GAZERAN</v>
      </c>
      <c r="V244" s="76" t="s">
        <v>166</v>
      </c>
    </row>
    <row r="245" spans="1:22" s="71" customFormat="1" ht="12.75" customHeight="1">
      <c r="A245" s="72" t="s">
        <v>1426</v>
      </c>
      <c r="B245" s="72" t="s">
        <v>1427</v>
      </c>
      <c r="C245" s="72" t="s">
        <v>245</v>
      </c>
      <c r="D245" s="197" t="str">
        <f t="shared" si="16"/>
        <v/>
      </c>
      <c r="E245" s="197" t="str">
        <f t="shared" si="17"/>
        <v/>
      </c>
      <c r="F245" s="189" t="str">
        <f t="shared" si="15"/>
        <v xml:space="preserve">ECOLE PRIMAIRE </v>
      </c>
      <c r="G245" s="72" t="s">
        <v>1428</v>
      </c>
      <c r="H245" s="72" t="s">
        <v>449</v>
      </c>
      <c r="I245" s="73" t="s">
        <v>1429</v>
      </c>
      <c r="J245" s="74" t="s">
        <v>1430</v>
      </c>
      <c r="K245" s="72" t="s">
        <v>452</v>
      </c>
      <c r="L245" s="72" t="s">
        <v>195</v>
      </c>
      <c r="M245" s="75"/>
      <c r="N245" s="75"/>
      <c r="O245" s="75">
        <v>3681</v>
      </c>
      <c r="P245" s="72">
        <v>597291.9</v>
      </c>
      <c r="Q245" s="72">
        <v>6887043.0999999996</v>
      </c>
      <c r="R245" s="72">
        <v>49.075009000000001</v>
      </c>
      <c r="S245" s="72">
        <v>1.594239</v>
      </c>
      <c r="T245" s="194" t="str">
        <f t="shared" si="18"/>
        <v xml:space="preserve">GOMMECOURT </v>
      </c>
      <c r="U245" s="190" t="str">
        <f t="shared" si="19"/>
        <v xml:space="preserve">GOMMECOURT </v>
      </c>
      <c r="V245" s="76" t="s">
        <v>251</v>
      </c>
    </row>
    <row r="246" spans="1:22" s="71" customFormat="1" ht="12.75" customHeight="1">
      <c r="A246" s="72" t="s">
        <v>1431</v>
      </c>
      <c r="B246" s="72" t="s">
        <v>1432</v>
      </c>
      <c r="C246" s="72" t="s">
        <v>245</v>
      </c>
      <c r="D246" s="197" t="str">
        <f t="shared" si="16"/>
        <v/>
      </c>
      <c r="E246" s="197" t="str">
        <f t="shared" si="17"/>
        <v/>
      </c>
      <c r="F246" s="189" t="str">
        <f t="shared" si="15"/>
        <v xml:space="preserve">ECOLE ELEMENTAIRE </v>
      </c>
      <c r="G246" s="72" t="s">
        <v>1433</v>
      </c>
      <c r="H246" s="72" t="s">
        <v>268</v>
      </c>
      <c r="I246" s="73" t="s">
        <v>1434</v>
      </c>
      <c r="J246" s="74" t="s">
        <v>1435</v>
      </c>
      <c r="K246" s="72" t="s">
        <v>400</v>
      </c>
      <c r="L246" s="72" t="s">
        <v>165</v>
      </c>
      <c r="M246" s="75"/>
      <c r="N246" s="75"/>
      <c r="O246" s="75">
        <v>9474</v>
      </c>
      <c r="P246" s="72">
        <v>609082.30000000005</v>
      </c>
      <c r="Q246" s="72">
        <v>6864780.0999999996</v>
      </c>
      <c r="R246" s="72">
        <v>48.876618999999998</v>
      </c>
      <c r="S246" s="72">
        <v>1.7603690000000001</v>
      </c>
      <c r="T246" s="194" t="str">
        <f t="shared" si="18"/>
        <v>GOUPILLIERES</v>
      </c>
      <c r="U246" s="190" t="str">
        <f t="shared" si="19"/>
        <v>GOUPILLIERES</v>
      </c>
      <c r="V246" s="76" t="s">
        <v>401</v>
      </c>
    </row>
    <row r="247" spans="1:22" s="71" customFormat="1" ht="12.75" customHeight="1">
      <c r="A247" s="72" t="s">
        <v>1436</v>
      </c>
      <c r="B247" s="72" t="s">
        <v>1437</v>
      </c>
      <c r="C247" s="72" t="s">
        <v>245</v>
      </c>
      <c r="D247" s="197" t="str">
        <f t="shared" si="16"/>
        <v/>
      </c>
      <c r="E247" s="197" t="str">
        <f t="shared" si="17"/>
        <v/>
      </c>
      <c r="F247" s="189" t="str">
        <f t="shared" si="15"/>
        <v xml:space="preserve">ECOLE PRIMAIRE </v>
      </c>
      <c r="G247" s="72" t="s">
        <v>1438</v>
      </c>
      <c r="H247" s="72" t="s">
        <v>385</v>
      </c>
      <c r="I247" s="73" t="s">
        <v>1439</v>
      </c>
      <c r="J247" s="74" t="s">
        <v>1440</v>
      </c>
      <c r="K247" s="72" t="s">
        <v>330</v>
      </c>
      <c r="L247" s="72" t="s">
        <v>195</v>
      </c>
      <c r="M247" s="75"/>
      <c r="N247" s="75"/>
      <c r="O247" s="75">
        <v>6568</v>
      </c>
      <c r="P247" s="72">
        <v>609775.30000000005</v>
      </c>
      <c r="Q247" s="72">
        <v>6869705.4000000004</v>
      </c>
      <c r="R247" s="72">
        <v>48.921004000000003</v>
      </c>
      <c r="S247" s="72">
        <v>1.768769</v>
      </c>
      <c r="T247" s="194" t="str">
        <f t="shared" si="18"/>
        <v>GOUSSONVILLE</v>
      </c>
      <c r="U247" s="190" t="str">
        <f t="shared" si="19"/>
        <v>GOUSSONVILLE</v>
      </c>
      <c r="V247" s="76" t="s">
        <v>251</v>
      </c>
    </row>
    <row r="248" spans="1:22" s="92" customFormat="1" ht="12.75" customHeight="1">
      <c r="A248" s="72" t="s">
        <v>1441</v>
      </c>
      <c r="B248" s="72" t="s">
        <v>1442</v>
      </c>
      <c r="C248" s="72" t="s">
        <v>262</v>
      </c>
      <c r="D248" s="197" t="str">
        <f t="shared" si="16"/>
        <v/>
      </c>
      <c r="E248" s="197" t="str">
        <f t="shared" si="17"/>
        <v/>
      </c>
      <c r="F248" s="189" t="str">
        <f t="shared" si="15"/>
        <v xml:space="preserve">ECOLE MATERNELLE </v>
      </c>
      <c r="G248" s="72" t="s">
        <v>1443</v>
      </c>
      <c r="H248" s="72" t="s">
        <v>424</v>
      </c>
      <c r="I248" s="73" t="s">
        <v>1444</v>
      </c>
      <c r="J248" s="74" t="s">
        <v>1445</v>
      </c>
      <c r="K248" s="72" t="s">
        <v>400</v>
      </c>
      <c r="L248" s="72" t="s">
        <v>83</v>
      </c>
      <c r="M248" s="75"/>
      <c r="N248" s="75"/>
      <c r="O248" s="75">
        <v>1961</v>
      </c>
      <c r="P248" s="72">
        <v>597870.4</v>
      </c>
      <c r="Q248" s="72">
        <v>6859906.7999999998</v>
      </c>
      <c r="R248" s="72">
        <v>48.831119000000001</v>
      </c>
      <c r="S248" s="72">
        <v>1.6086990000000001</v>
      </c>
      <c r="T248" s="194" t="str">
        <f t="shared" si="18"/>
        <v>GRESSEY</v>
      </c>
      <c r="U248" s="190" t="str">
        <f t="shared" si="19"/>
        <v>GRESSEY</v>
      </c>
      <c r="V248" s="76" t="s">
        <v>251</v>
      </c>
    </row>
    <row r="249" spans="1:22" s="71" customFormat="1" ht="12.75" customHeight="1">
      <c r="A249" s="72" t="s">
        <v>1446</v>
      </c>
      <c r="B249" s="72" t="s">
        <v>1447</v>
      </c>
      <c r="C249" s="72" t="s">
        <v>245</v>
      </c>
      <c r="D249" s="197" t="str">
        <f t="shared" si="16"/>
        <v/>
      </c>
      <c r="E249" s="197" t="str">
        <f t="shared" si="17"/>
        <v/>
      </c>
      <c r="F249" s="189" t="str">
        <f t="shared" si="15"/>
        <v xml:space="preserve">ECOLE PRIMAIRE </v>
      </c>
      <c r="G249" s="72" t="s">
        <v>1448</v>
      </c>
      <c r="H249" s="72" t="s">
        <v>436</v>
      </c>
      <c r="I249" s="73" t="s">
        <v>1449</v>
      </c>
      <c r="J249" s="74" t="s">
        <v>1450</v>
      </c>
      <c r="K249" s="72" t="s">
        <v>250</v>
      </c>
      <c r="L249" s="72" t="s">
        <v>195</v>
      </c>
      <c r="M249" s="75"/>
      <c r="N249" s="75"/>
      <c r="O249" s="75">
        <v>8935</v>
      </c>
      <c r="P249" s="72">
        <v>609032.1</v>
      </c>
      <c r="Q249" s="72">
        <v>6854264.7000000002</v>
      </c>
      <c r="R249" s="72">
        <v>48.782054000000002</v>
      </c>
      <c r="S249" s="72">
        <v>1.7619320000000001</v>
      </c>
      <c r="T249" s="194" t="str">
        <f t="shared" si="18"/>
        <v xml:space="preserve">GROSROUVRE </v>
      </c>
      <c r="U249" s="190" t="str">
        <f t="shared" si="19"/>
        <v xml:space="preserve">GROSROUVRE </v>
      </c>
      <c r="V249" s="76" t="s">
        <v>166</v>
      </c>
    </row>
    <row r="250" spans="1:22" s="71" customFormat="1" ht="12.75" customHeight="1">
      <c r="A250" s="72" t="s">
        <v>1451</v>
      </c>
      <c r="B250" s="72" t="s">
        <v>1452</v>
      </c>
      <c r="C250" s="72" t="s">
        <v>245</v>
      </c>
      <c r="D250" s="197" t="str">
        <f t="shared" si="16"/>
        <v/>
      </c>
      <c r="E250" s="197" t="str">
        <f t="shared" si="17"/>
        <v/>
      </c>
      <c r="F250" s="189" t="str">
        <f t="shared" si="15"/>
        <v xml:space="preserve">ECOLE PRIMAIRE </v>
      </c>
      <c r="G250" s="72" t="s">
        <v>1231</v>
      </c>
      <c r="H250" s="72" t="s">
        <v>1299</v>
      </c>
      <c r="I250" s="73" t="s">
        <v>1453</v>
      </c>
      <c r="J250" s="74" t="s">
        <v>1454</v>
      </c>
      <c r="K250" s="72" t="s">
        <v>1455</v>
      </c>
      <c r="L250" s="72" t="s">
        <v>195</v>
      </c>
      <c r="M250" s="75"/>
      <c r="N250" s="75"/>
      <c r="O250" s="75">
        <v>9478</v>
      </c>
      <c r="P250" s="72">
        <v>600270</v>
      </c>
      <c r="Q250" s="72">
        <v>6879904.7999999998</v>
      </c>
      <c r="R250" s="72">
        <v>49.011302999999998</v>
      </c>
      <c r="S250" s="72">
        <v>1.636679</v>
      </c>
      <c r="T250" s="194" t="str">
        <f t="shared" si="18"/>
        <v>GUERNES</v>
      </c>
      <c r="U250" s="190" t="str">
        <f t="shared" si="19"/>
        <v>GUERNES</v>
      </c>
      <c r="V250" s="76" t="s">
        <v>647</v>
      </c>
    </row>
    <row r="251" spans="1:22" s="71" customFormat="1" ht="12.75" customHeight="1">
      <c r="A251" s="72" t="s">
        <v>1456</v>
      </c>
      <c r="B251" s="72" t="s">
        <v>1457</v>
      </c>
      <c r="C251" s="72" t="s">
        <v>262</v>
      </c>
      <c r="D251" s="197" t="str">
        <f t="shared" si="16"/>
        <v/>
      </c>
      <c r="E251" s="197" t="str">
        <f t="shared" si="17"/>
        <v/>
      </c>
      <c r="F251" s="189" t="str">
        <f t="shared" si="15"/>
        <v xml:space="preserve">ECOLE MATERNELLE </v>
      </c>
      <c r="G251" s="72" t="s">
        <v>1458</v>
      </c>
      <c r="H251" s="72" t="s">
        <v>385</v>
      </c>
      <c r="I251" s="73" t="s">
        <v>1459</v>
      </c>
      <c r="J251" s="74" t="s">
        <v>1460</v>
      </c>
      <c r="K251" s="72" t="s">
        <v>330</v>
      </c>
      <c r="L251" s="72" t="s">
        <v>83</v>
      </c>
      <c r="M251" s="75"/>
      <c r="N251" s="75"/>
      <c r="O251" s="75">
        <v>6536</v>
      </c>
      <c r="P251" s="72">
        <v>607251.5</v>
      </c>
      <c r="Q251" s="72">
        <v>6872025.7999999998</v>
      </c>
      <c r="R251" s="72">
        <v>48.941509000000003</v>
      </c>
      <c r="S251" s="72">
        <v>1.733827</v>
      </c>
      <c r="T251" s="194" t="str">
        <f t="shared" si="18"/>
        <v>GUERVILLE</v>
      </c>
      <c r="U251" s="190" t="str">
        <f t="shared" si="19"/>
        <v>GUERVILLE</v>
      </c>
      <c r="V251" s="76" t="s">
        <v>251</v>
      </c>
    </row>
    <row r="252" spans="1:22" s="71" customFormat="1" ht="12.75" customHeight="1">
      <c r="A252" s="72" t="s">
        <v>1461</v>
      </c>
      <c r="B252" s="72" t="s">
        <v>1462</v>
      </c>
      <c r="C252" s="72" t="s">
        <v>703</v>
      </c>
      <c r="D252" s="197" t="str">
        <f t="shared" si="16"/>
        <v>Centre</v>
      </c>
      <c r="E252" s="197" t="str">
        <f t="shared" si="17"/>
        <v>CENTRE</v>
      </c>
      <c r="F252" s="189" t="str">
        <f t="shared" si="15"/>
        <v>ECOLE ELEMENTAIRE CENTRE</v>
      </c>
      <c r="G252" s="72" t="s">
        <v>955</v>
      </c>
      <c r="H252" s="72" t="s">
        <v>385</v>
      </c>
      <c r="I252" s="73" t="s">
        <v>1459</v>
      </c>
      <c r="J252" s="74" t="s">
        <v>1463</v>
      </c>
      <c r="K252" s="72" t="s">
        <v>330</v>
      </c>
      <c r="L252" s="72" t="s">
        <v>165</v>
      </c>
      <c r="M252" s="75"/>
      <c r="N252" s="75"/>
      <c r="O252" s="75">
        <v>8446</v>
      </c>
      <c r="P252" s="72">
        <v>607352.80000000005</v>
      </c>
      <c r="Q252" s="72">
        <v>6872436.9000000004</v>
      </c>
      <c r="R252" s="72">
        <v>48.945219999999999</v>
      </c>
      <c r="S252" s="72">
        <v>1.7351190000000001</v>
      </c>
      <c r="T252" s="194" t="str">
        <f t="shared" si="18"/>
        <v>CENTRE</v>
      </c>
      <c r="U252" s="190" t="str">
        <f t="shared" si="19"/>
        <v>CENTRE</v>
      </c>
      <c r="V252" s="76" t="s">
        <v>251</v>
      </c>
    </row>
    <row r="253" spans="1:22" s="71" customFormat="1" ht="12.75" customHeight="1">
      <c r="A253" s="72" t="s">
        <v>1464</v>
      </c>
      <c r="B253" s="72" t="s">
        <v>1465</v>
      </c>
      <c r="C253" s="72" t="s">
        <v>245</v>
      </c>
      <c r="D253" s="197" t="str">
        <f t="shared" si="16"/>
        <v/>
      </c>
      <c r="E253" s="197" t="str">
        <f t="shared" si="17"/>
        <v/>
      </c>
      <c r="F253" s="189" t="str">
        <f t="shared" si="15"/>
        <v xml:space="preserve">ECOLE PRIMAIRE </v>
      </c>
      <c r="G253" s="72" t="s">
        <v>1466</v>
      </c>
      <c r="H253" s="72" t="s">
        <v>643</v>
      </c>
      <c r="I253" s="73" t="s">
        <v>1467</v>
      </c>
      <c r="J253" s="74" t="s">
        <v>1468</v>
      </c>
      <c r="K253" s="72" t="s">
        <v>330</v>
      </c>
      <c r="L253" s="72" t="s">
        <v>195</v>
      </c>
      <c r="M253" s="75"/>
      <c r="N253" s="75"/>
      <c r="O253" s="75">
        <v>6202</v>
      </c>
      <c r="P253" s="72">
        <v>610647.19999999995</v>
      </c>
      <c r="Q253" s="72">
        <v>6879462.9000000004</v>
      </c>
      <c r="R253" s="72">
        <v>49.008857999999996</v>
      </c>
      <c r="S253" s="72">
        <v>1.7786059999999999</v>
      </c>
      <c r="T253" s="194" t="str">
        <f t="shared" si="18"/>
        <v>GUITRANCOURT</v>
      </c>
      <c r="U253" s="190" t="str">
        <f t="shared" si="19"/>
        <v>GUITRANCOURT</v>
      </c>
      <c r="V253" s="76" t="s">
        <v>647</v>
      </c>
    </row>
    <row r="254" spans="1:22" s="71" customFormat="1" ht="12.75" customHeight="1">
      <c r="A254" s="72" t="s">
        <v>1469</v>
      </c>
      <c r="B254" s="72" t="s">
        <v>1470</v>
      </c>
      <c r="C254" s="72" t="s">
        <v>1471</v>
      </c>
      <c r="D254" s="197" t="str">
        <f t="shared" si="16"/>
        <v>Francine Fromont</v>
      </c>
      <c r="E254" s="197" t="str">
        <f t="shared" si="17"/>
        <v>FRANCINE FROMONT</v>
      </c>
      <c r="F254" s="189" t="str">
        <f t="shared" si="15"/>
        <v>ECOLE MATERNELLE FRANCINE FROMONT</v>
      </c>
      <c r="G254" s="72" t="s">
        <v>1472</v>
      </c>
      <c r="H254" s="72" t="s">
        <v>1473</v>
      </c>
      <c r="I254" s="73" t="s">
        <v>1474</v>
      </c>
      <c r="J254" s="74" t="s">
        <v>1475</v>
      </c>
      <c r="K254" s="72" t="s">
        <v>1476</v>
      </c>
      <c r="L254" s="72" t="s">
        <v>83</v>
      </c>
      <c r="M254" s="75"/>
      <c r="N254" s="75"/>
      <c r="O254" s="75">
        <v>7937</v>
      </c>
      <c r="P254" s="72">
        <v>632220.69999999995</v>
      </c>
      <c r="Q254" s="72">
        <v>6852852</v>
      </c>
      <c r="R254" s="72">
        <v>48.772202999999998</v>
      </c>
      <c r="S254" s="72">
        <v>2.0777190000000001</v>
      </c>
      <c r="T254" s="194" t="str">
        <f t="shared" si="18"/>
        <v>FRANCINE FROMONT</v>
      </c>
      <c r="U254" s="190" t="str">
        <f t="shared" si="19"/>
        <v>FRANCINE FROMONT</v>
      </c>
      <c r="V254" s="76" t="s">
        <v>1477</v>
      </c>
    </row>
    <row r="255" spans="1:22" s="71" customFormat="1" ht="12.75" customHeight="1">
      <c r="A255" s="72" t="s">
        <v>1478</v>
      </c>
      <c r="B255" s="72" t="s">
        <v>1479</v>
      </c>
      <c r="C255" s="72" t="s">
        <v>1480</v>
      </c>
      <c r="D255" s="197" t="str">
        <f t="shared" si="16"/>
        <v>Georges Politzer</v>
      </c>
      <c r="E255" s="197" t="str">
        <f t="shared" si="17"/>
        <v>GEORGES POLITZER</v>
      </c>
      <c r="F255" s="189" t="str">
        <f t="shared" si="15"/>
        <v>ECOLE ELEMENTAIRE GEORGES POLITZER</v>
      </c>
      <c r="G255" s="72" t="s">
        <v>1481</v>
      </c>
      <c r="H255" s="72" t="s">
        <v>1473</v>
      </c>
      <c r="I255" s="73" t="s">
        <v>1474</v>
      </c>
      <c r="J255" s="74" t="s">
        <v>1482</v>
      </c>
      <c r="K255" s="72" t="s">
        <v>1476</v>
      </c>
      <c r="L255" s="72" t="s">
        <v>165</v>
      </c>
      <c r="M255" s="75"/>
      <c r="N255" s="75"/>
      <c r="O255" s="75">
        <v>3735</v>
      </c>
      <c r="P255" s="72">
        <v>632276.4</v>
      </c>
      <c r="Q255" s="72">
        <v>6852838.7999999998</v>
      </c>
      <c r="R255" s="72">
        <v>48.772089999999999</v>
      </c>
      <c r="S255" s="72">
        <v>2.0784790000000002</v>
      </c>
      <c r="T255" s="194" t="str">
        <f t="shared" si="18"/>
        <v>GEORGES POLITZER</v>
      </c>
      <c r="U255" s="190" t="str">
        <f t="shared" si="19"/>
        <v>GEORGES POLITZER</v>
      </c>
      <c r="V255" s="76" t="s">
        <v>1477</v>
      </c>
    </row>
    <row r="256" spans="1:22" s="71" customFormat="1" ht="12.75" customHeight="1">
      <c r="A256" s="72" t="s">
        <v>1483</v>
      </c>
      <c r="B256" s="72" t="s">
        <v>1484</v>
      </c>
      <c r="C256" s="72" t="s">
        <v>236</v>
      </c>
      <c r="D256" s="197" t="str">
        <f t="shared" si="16"/>
        <v>Paul Langevin</v>
      </c>
      <c r="E256" s="197" t="str">
        <f t="shared" si="17"/>
        <v>PAUL LANGEVIN</v>
      </c>
      <c r="F256" s="189" t="str">
        <f t="shared" si="15"/>
        <v>ECOLE ELEMENTAIRE PAUL LANGEVIN</v>
      </c>
      <c r="G256" s="72" t="s">
        <v>1485</v>
      </c>
      <c r="H256" s="72" t="s">
        <v>1473</v>
      </c>
      <c r="I256" s="73" t="s">
        <v>1474</v>
      </c>
      <c r="J256" s="74" t="s">
        <v>1486</v>
      </c>
      <c r="K256" s="72" t="s">
        <v>1476</v>
      </c>
      <c r="L256" s="72" t="s">
        <v>165</v>
      </c>
      <c r="M256" s="75"/>
      <c r="N256" s="75"/>
      <c r="O256" s="75">
        <v>7901</v>
      </c>
      <c r="P256" s="72">
        <v>631392.69999999995</v>
      </c>
      <c r="Q256" s="72">
        <v>6852616.0999999996</v>
      </c>
      <c r="R256" s="72">
        <v>48.769993999999997</v>
      </c>
      <c r="S256" s="72">
        <v>2.0664910000000001</v>
      </c>
      <c r="T256" s="194" t="str">
        <f t="shared" si="18"/>
        <v>PAUL LANGEVIN</v>
      </c>
      <c r="U256" s="190" t="str">
        <f t="shared" si="19"/>
        <v>PAUL LANGEVIN</v>
      </c>
      <c r="V256" s="76" t="s">
        <v>1477</v>
      </c>
    </row>
    <row r="257" spans="1:22" s="71" customFormat="1" ht="12.75" customHeight="1">
      <c r="A257" s="72" t="s">
        <v>1487</v>
      </c>
      <c r="B257" s="72" t="s">
        <v>1488</v>
      </c>
      <c r="C257" s="72" t="s">
        <v>1489</v>
      </c>
      <c r="D257" s="197" t="str">
        <f t="shared" si="16"/>
        <v>Elsa Triolet</v>
      </c>
      <c r="E257" s="197" t="str">
        <f t="shared" si="17"/>
        <v>ELSA TRIOLET</v>
      </c>
      <c r="F257" s="189" t="str">
        <f t="shared" si="15"/>
        <v>ECOLE MATERNELLE ELSA TRIOLET</v>
      </c>
      <c r="G257" s="72" t="s">
        <v>1490</v>
      </c>
      <c r="H257" s="72" t="s">
        <v>1473</v>
      </c>
      <c r="I257" s="73" t="s">
        <v>1474</v>
      </c>
      <c r="J257" s="74" t="s">
        <v>1491</v>
      </c>
      <c r="K257" s="72" t="s">
        <v>1476</v>
      </c>
      <c r="L257" s="72" t="s">
        <v>83</v>
      </c>
      <c r="M257" s="75"/>
      <c r="N257" s="75"/>
      <c r="O257" s="75">
        <v>6688</v>
      </c>
      <c r="P257" s="72">
        <v>632054.4</v>
      </c>
      <c r="Q257" s="72">
        <v>6853036.9000000004</v>
      </c>
      <c r="R257" s="72">
        <v>48.773848000000001</v>
      </c>
      <c r="S257" s="72">
        <v>2.0754269999999999</v>
      </c>
      <c r="T257" s="194" t="str">
        <f t="shared" si="18"/>
        <v>ELSA TRIOLET</v>
      </c>
      <c r="U257" s="190" t="str">
        <f t="shared" si="19"/>
        <v>ELSA TRIOLET</v>
      </c>
      <c r="V257" s="76" t="s">
        <v>1477</v>
      </c>
    </row>
    <row r="258" spans="1:22" s="71" customFormat="1" ht="12.75" customHeight="1">
      <c r="A258" s="72" t="s">
        <v>1492</v>
      </c>
      <c r="B258" s="72" t="s">
        <v>1493</v>
      </c>
      <c r="C258" s="72" t="s">
        <v>1494</v>
      </c>
      <c r="D258" s="197" t="str">
        <f t="shared" si="16"/>
        <v>Jean Lurcat</v>
      </c>
      <c r="E258" s="197" t="str">
        <f t="shared" si="17"/>
        <v>JEAN LURCAT</v>
      </c>
      <c r="F258" s="189" t="str">
        <f t="shared" ref="F258:F321" si="20">(IF(L258="M","ECOLE MATERNELLE",IF(L258="E","ECOLE ELEMENTAIRE",IF(L258="P","ECOLE PRIMAIRE","Inconnu"))))&amp;" "&amp;E258</f>
        <v>ECOLE ELEMENTAIRE JEAN LURCAT</v>
      </c>
      <c r="G258" s="72" t="s">
        <v>1495</v>
      </c>
      <c r="H258" s="72" t="s">
        <v>1473</v>
      </c>
      <c r="I258" s="73" t="s">
        <v>1474</v>
      </c>
      <c r="J258" s="74" t="s">
        <v>1496</v>
      </c>
      <c r="K258" s="72" t="s">
        <v>1476</v>
      </c>
      <c r="L258" s="72" t="s">
        <v>165</v>
      </c>
      <c r="M258" s="75"/>
      <c r="N258" s="75"/>
      <c r="O258" s="75">
        <v>8369</v>
      </c>
      <c r="P258" s="72">
        <v>632054.4</v>
      </c>
      <c r="Q258" s="72">
        <v>6853036.9000000004</v>
      </c>
      <c r="R258" s="72">
        <v>48.773848000000001</v>
      </c>
      <c r="S258" s="72">
        <v>2.0754269999999999</v>
      </c>
      <c r="T258" s="194" t="str">
        <f t="shared" si="18"/>
        <v>JEAN LURCAT</v>
      </c>
      <c r="U258" s="190" t="str">
        <f t="shared" si="19"/>
        <v>JEAN LURCAT</v>
      </c>
      <c r="V258" s="76" t="s">
        <v>1477</v>
      </c>
    </row>
    <row r="259" spans="1:22" s="71" customFormat="1" ht="12.75" customHeight="1">
      <c r="A259" s="72" t="s">
        <v>1497</v>
      </c>
      <c r="B259" s="72" t="s">
        <v>1498</v>
      </c>
      <c r="C259" s="72" t="s">
        <v>1499</v>
      </c>
      <c r="D259" s="197" t="str">
        <f t="shared" ref="D259:D322" si="21">TRIM(SUBSTITUTE(SUBSTITUTE(C259,"Ecole maternelle",""),"Ecole élémentaire",""))</f>
        <v>Robespierre</v>
      </c>
      <c r="E259" s="197" t="str">
        <f t="shared" ref="E259:E322" si="22">UPPER(SUBSTITUTE(SUBSTITUTE(SUBSTITUTE(SUBSTITUTE(SUBSTITUTE(SUBSTITUTE(SUBSTITUTE(D259, "é", "e"), "è", "e"), "ê", "e"), "à", "a"), "â", "a"), "ù", "u"), "ô", "o"))</f>
        <v>ROBESPIERRE</v>
      </c>
      <c r="F259" s="189" t="str">
        <f t="shared" si="20"/>
        <v>ECOLE ELEMENTAIRE ROBESPIERRE</v>
      </c>
      <c r="G259" s="72" t="s">
        <v>1500</v>
      </c>
      <c r="H259" s="72" t="s">
        <v>1473</v>
      </c>
      <c r="I259" s="73" t="s">
        <v>1474</v>
      </c>
      <c r="J259" s="74" t="s">
        <v>1501</v>
      </c>
      <c r="K259" s="72" t="s">
        <v>1476</v>
      </c>
      <c r="L259" s="72" t="s">
        <v>165</v>
      </c>
      <c r="M259" s="75"/>
      <c r="N259" s="75"/>
      <c r="O259" s="75">
        <v>5992</v>
      </c>
      <c r="P259" s="72">
        <v>630321.69999999995</v>
      </c>
      <c r="Q259" s="72">
        <v>6854286.2000000002</v>
      </c>
      <c r="R259" s="72">
        <v>48.784897999999998</v>
      </c>
      <c r="S259" s="72">
        <v>2.051647</v>
      </c>
      <c r="T259" s="194" t="str">
        <f t="shared" ref="T259:T322" si="23">IF(D259="",I259,E259)</f>
        <v>ROBESPIERRE</v>
      </c>
      <c r="U259" s="190" t="str">
        <f t="shared" ref="U259:U322" si="24">IF(LEFT(T259,6)="DE LA ",REPLACE(T259,1,6,"LA "), IF(LEFT(T259,4)="DES ",REPLACE(T259,1,4,"LES "), IF(LEFT(T259,3)="DE ",REPLACE(T259,1,3,"LE "), IF(LEFT(T259,3)="DU ",REPLACE(T259,1,3,"LE "),T259))))</f>
        <v>ROBESPIERRE</v>
      </c>
      <c r="V259" s="76" t="s">
        <v>1477</v>
      </c>
    </row>
    <row r="260" spans="1:22" s="71" customFormat="1" ht="12.75" customHeight="1">
      <c r="A260" s="72" t="s">
        <v>1502</v>
      </c>
      <c r="B260" s="72" t="s">
        <v>1503</v>
      </c>
      <c r="C260" s="72" t="s">
        <v>1504</v>
      </c>
      <c r="D260" s="197" t="str">
        <f t="shared" si="21"/>
        <v>Clara Zetkin</v>
      </c>
      <c r="E260" s="197" t="str">
        <f t="shared" si="22"/>
        <v>CLARA ZETKIN</v>
      </c>
      <c r="F260" s="189" t="str">
        <f t="shared" si="20"/>
        <v>ECOLE MATERNELLE CLARA ZETKIN</v>
      </c>
      <c r="G260" s="72" t="s">
        <v>1505</v>
      </c>
      <c r="H260" s="72" t="s">
        <v>1473</v>
      </c>
      <c r="I260" s="73" t="s">
        <v>1474</v>
      </c>
      <c r="J260" s="74" t="s">
        <v>1506</v>
      </c>
      <c r="K260" s="72" t="s">
        <v>1476</v>
      </c>
      <c r="L260" s="72" t="s">
        <v>83</v>
      </c>
      <c r="M260" s="75"/>
      <c r="N260" s="75"/>
      <c r="O260" s="75">
        <v>3713</v>
      </c>
      <c r="P260" s="72">
        <v>630268.1</v>
      </c>
      <c r="Q260" s="72">
        <v>6853975.9000000004</v>
      </c>
      <c r="R260" s="72">
        <v>48.782102000000002</v>
      </c>
      <c r="S260" s="72">
        <v>2.0509680000000001</v>
      </c>
      <c r="T260" s="194" t="str">
        <f t="shared" si="23"/>
        <v>CLARA ZETKIN</v>
      </c>
      <c r="U260" s="190" t="str">
        <f t="shared" si="24"/>
        <v>CLARA ZETKIN</v>
      </c>
      <c r="V260" s="76" t="s">
        <v>1477</v>
      </c>
    </row>
    <row r="261" spans="1:22" s="71" customFormat="1" ht="12.75" customHeight="1">
      <c r="A261" s="72" t="s">
        <v>1507</v>
      </c>
      <c r="B261" s="72" t="s">
        <v>1508</v>
      </c>
      <c r="C261" s="72" t="s">
        <v>1509</v>
      </c>
      <c r="D261" s="197" t="str">
        <f t="shared" si="21"/>
        <v>Francis Poulenc</v>
      </c>
      <c r="E261" s="197" t="str">
        <f t="shared" si="22"/>
        <v>FRANCIS POULENC</v>
      </c>
      <c r="F261" s="189" t="str">
        <f t="shared" si="20"/>
        <v>ECOLE ELEMENTAIRE FRANCIS POULENC</v>
      </c>
      <c r="G261" s="72" t="s">
        <v>1510</v>
      </c>
      <c r="H261" s="72" t="s">
        <v>1473</v>
      </c>
      <c r="I261" s="73" t="s">
        <v>1474</v>
      </c>
      <c r="J261" s="74" t="s">
        <v>1511</v>
      </c>
      <c r="K261" s="72" t="s">
        <v>1476</v>
      </c>
      <c r="L261" s="72" t="s">
        <v>165</v>
      </c>
      <c r="M261" s="75"/>
      <c r="N261" s="75"/>
      <c r="O261" s="75">
        <v>2650</v>
      </c>
      <c r="P261" s="72">
        <v>630303</v>
      </c>
      <c r="Q261" s="72">
        <v>6853245.5999999996</v>
      </c>
      <c r="R261" s="72">
        <v>48.775537999999997</v>
      </c>
      <c r="S261" s="72">
        <v>2.0515620000000001</v>
      </c>
      <c r="T261" s="194" t="str">
        <f t="shared" si="23"/>
        <v>FRANCIS POULENC</v>
      </c>
      <c r="U261" s="190" t="str">
        <f t="shared" si="24"/>
        <v>FRANCIS POULENC</v>
      </c>
      <c r="V261" s="76" t="s">
        <v>1477</v>
      </c>
    </row>
    <row r="262" spans="1:22" s="71" customFormat="1" ht="12.75" customHeight="1">
      <c r="A262" s="72" t="s">
        <v>1512</v>
      </c>
      <c r="B262" s="72" t="s">
        <v>1513</v>
      </c>
      <c r="C262" s="72" t="s">
        <v>1514</v>
      </c>
      <c r="D262" s="197" t="str">
        <f t="shared" si="21"/>
        <v>Georges Brassens</v>
      </c>
      <c r="E262" s="197" t="str">
        <f t="shared" si="22"/>
        <v>GEORGES BRASSENS</v>
      </c>
      <c r="F262" s="189" t="str">
        <f t="shared" si="20"/>
        <v>ECOLE MATERNELLE GEORGES BRASSENS</v>
      </c>
      <c r="G262" s="72" t="s">
        <v>1515</v>
      </c>
      <c r="H262" s="72" t="s">
        <v>1473</v>
      </c>
      <c r="I262" s="73" t="s">
        <v>1474</v>
      </c>
      <c r="J262" s="74" t="s">
        <v>1516</v>
      </c>
      <c r="K262" s="72" t="s">
        <v>1476</v>
      </c>
      <c r="L262" s="72" t="s">
        <v>83</v>
      </c>
      <c r="M262" s="75"/>
      <c r="N262" s="75"/>
      <c r="O262" s="75">
        <v>1390</v>
      </c>
      <c r="P262" s="72">
        <v>630270.80000000005</v>
      </c>
      <c r="Q262" s="72">
        <v>6853220.5999999996</v>
      </c>
      <c r="R262" s="72">
        <v>48.775309999999998</v>
      </c>
      <c r="S262" s="72">
        <v>2.0511279999999998</v>
      </c>
      <c r="T262" s="194" t="str">
        <f t="shared" si="23"/>
        <v>GEORGES BRASSENS</v>
      </c>
      <c r="U262" s="190" t="str">
        <f t="shared" si="24"/>
        <v>GEORGES BRASSENS</v>
      </c>
      <c r="V262" s="76" t="s">
        <v>1477</v>
      </c>
    </row>
    <row r="263" spans="1:22" s="71" customFormat="1" ht="12.75" customHeight="1">
      <c r="A263" s="72" t="s">
        <v>1517</v>
      </c>
      <c r="B263" s="72" t="s">
        <v>1518</v>
      </c>
      <c r="C263" s="72" t="s">
        <v>1519</v>
      </c>
      <c r="D263" s="197" t="str">
        <f t="shared" si="21"/>
        <v>Jean Cocteau</v>
      </c>
      <c r="E263" s="197" t="str">
        <f t="shared" si="22"/>
        <v>JEAN COCTEAU</v>
      </c>
      <c r="F263" s="189" t="str">
        <f t="shared" si="20"/>
        <v>ECOLE MATERNELLE JEAN COCTEAU</v>
      </c>
      <c r="G263" s="72" t="s">
        <v>1520</v>
      </c>
      <c r="H263" s="72" t="s">
        <v>1473</v>
      </c>
      <c r="I263" s="73" t="s">
        <v>1474</v>
      </c>
      <c r="J263" s="74" t="s">
        <v>1521</v>
      </c>
      <c r="K263" s="72" t="s">
        <v>1476</v>
      </c>
      <c r="L263" s="72" t="s">
        <v>83</v>
      </c>
      <c r="M263" s="75"/>
      <c r="N263" s="75"/>
      <c r="O263" s="75">
        <v>6175</v>
      </c>
      <c r="P263" s="72">
        <v>630249.19999999995</v>
      </c>
      <c r="Q263" s="72">
        <v>6853322.9000000004</v>
      </c>
      <c r="R263" s="72">
        <v>48.776226999999999</v>
      </c>
      <c r="S263" s="72">
        <v>2.050818</v>
      </c>
      <c r="T263" s="194" t="str">
        <f t="shared" si="23"/>
        <v>JEAN COCTEAU</v>
      </c>
      <c r="U263" s="190" t="str">
        <f t="shared" si="24"/>
        <v>JEAN COCTEAU</v>
      </c>
      <c r="V263" s="76" t="s">
        <v>1477</v>
      </c>
    </row>
    <row r="264" spans="1:22" s="71" customFormat="1" ht="12.75" customHeight="1">
      <c r="A264" s="72" t="s">
        <v>1522</v>
      </c>
      <c r="B264" s="72" t="s">
        <v>1523</v>
      </c>
      <c r="C264" s="72" t="s">
        <v>1524</v>
      </c>
      <c r="D264" s="197" t="str">
        <f t="shared" si="21"/>
        <v>Robert Desnos</v>
      </c>
      <c r="E264" s="197" t="str">
        <f t="shared" si="22"/>
        <v>ROBERT DESNOS</v>
      </c>
      <c r="F264" s="189" t="str">
        <f t="shared" si="20"/>
        <v>ECOLE ELEMENTAIRE ROBERT DESNOS</v>
      </c>
      <c r="G264" s="72" t="s">
        <v>1525</v>
      </c>
      <c r="H264" s="72" t="s">
        <v>1473</v>
      </c>
      <c r="I264" s="73" t="s">
        <v>1474</v>
      </c>
      <c r="J264" s="74" t="s">
        <v>1526</v>
      </c>
      <c r="K264" s="72" t="s">
        <v>1476</v>
      </c>
      <c r="L264" s="72" t="s">
        <v>165</v>
      </c>
      <c r="M264" s="75"/>
      <c r="N264" s="75"/>
      <c r="O264" s="75">
        <v>2540</v>
      </c>
      <c r="P264" s="72">
        <v>630273.80000000005</v>
      </c>
      <c r="Q264" s="72">
        <v>6853286.2999999998</v>
      </c>
      <c r="R264" s="72">
        <v>48.775900999999998</v>
      </c>
      <c r="S264" s="72">
        <v>2.051158</v>
      </c>
      <c r="T264" s="194" t="str">
        <f t="shared" si="23"/>
        <v>ROBERT DESNOS</v>
      </c>
      <c r="U264" s="190" t="str">
        <f t="shared" si="24"/>
        <v>ROBERT DESNOS</v>
      </c>
      <c r="V264" s="76" t="s">
        <v>1477</v>
      </c>
    </row>
    <row r="265" spans="1:22" s="71" customFormat="1" ht="12.75" customHeight="1">
      <c r="A265" s="72" t="s">
        <v>1527</v>
      </c>
      <c r="B265" s="72" t="s">
        <v>1528</v>
      </c>
      <c r="C265" s="72" t="s">
        <v>1529</v>
      </c>
      <c r="D265" s="197" t="str">
        <f t="shared" si="21"/>
        <v>Sonia Delaunay</v>
      </c>
      <c r="E265" s="197" t="str">
        <f t="shared" si="22"/>
        <v>SONIA DELAUNAY</v>
      </c>
      <c r="F265" s="189" t="str">
        <f t="shared" si="20"/>
        <v>ECOLE ELEMENTAIRE SONIA DELAUNAY</v>
      </c>
      <c r="G265" s="72" t="s">
        <v>1530</v>
      </c>
      <c r="H265" s="72" t="s">
        <v>1473</v>
      </c>
      <c r="I265" s="73" t="s">
        <v>1474</v>
      </c>
      <c r="J265" s="74" t="s">
        <v>1531</v>
      </c>
      <c r="K265" s="72" t="s">
        <v>1476</v>
      </c>
      <c r="L265" s="72" t="s">
        <v>165</v>
      </c>
      <c r="M265" s="75"/>
      <c r="N265" s="75"/>
      <c r="O265" s="75">
        <v>5284</v>
      </c>
      <c r="P265" s="72">
        <v>630357.4</v>
      </c>
      <c r="Q265" s="72">
        <v>6854042.7000000002</v>
      </c>
      <c r="R265" s="72">
        <v>48.782711999999997</v>
      </c>
      <c r="S265" s="72">
        <v>2.0521720000000001</v>
      </c>
      <c r="T265" s="194" t="str">
        <f t="shared" si="23"/>
        <v>SONIA DELAUNAY</v>
      </c>
      <c r="U265" s="190" t="str">
        <f t="shared" si="24"/>
        <v>SONIA DELAUNAY</v>
      </c>
      <c r="V265" s="76" t="s">
        <v>1477</v>
      </c>
    </row>
    <row r="266" spans="1:22" s="71" customFormat="1" ht="12.75" customHeight="1">
      <c r="A266" s="72" t="s">
        <v>1532</v>
      </c>
      <c r="B266" s="72" t="s">
        <v>1533</v>
      </c>
      <c r="C266" s="72" t="s">
        <v>1534</v>
      </c>
      <c r="D266" s="197" t="str">
        <f t="shared" si="21"/>
        <v>Berthe Morisot</v>
      </c>
      <c r="E266" s="197" t="str">
        <f t="shared" si="22"/>
        <v>BERTHE MORISOT</v>
      </c>
      <c r="F266" s="189" t="str">
        <f t="shared" si="20"/>
        <v>ECOLE MATERNELLE BERTHE MORISOT</v>
      </c>
      <c r="G266" s="72" t="s">
        <v>1188</v>
      </c>
      <c r="H266" s="72" t="s">
        <v>1473</v>
      </c>
      <c r="I266" s="73" t="s">
        <v>1474</v>
      </c>
      <c r="J266" s="74" t="s">
        <v>1535</v>
      </c>
      <c r="K266" s="72" t="s">
        <v>1476</v>
      </c>
      <c r="L266" s="72" t="s">
        <v>83</v>
      </c>
      <c r="M266" s="75"/>
      <c r="N266" s="75"/>
      <c r="O266" s="75">
        <v>2639</v>
      </c>
      <c r="P266" s="72">
        <v>630671</v>
      </c>
      <c r="Q266" s="72">
        <v>6854066.4000000004</v>
      </c>
      <c r="R266" s="72">
        <v>48.782958999999998</v>
      </c>
      <c r="S266" s="72">
        <v>2.0564360000000002</v>
      </c>
      <c r="T266" s="194" t="str">
        <f t="shared" si="23"/>
        <v>BERTHE MORISOT</v>
      </c>
      <c r="U266" s="190" t="str">
        <f t="shared" si="24"/>
        <v>BERTHE MORISOT</v>
      </c>
      <c r="V266" s="76" t="s">
        <v>1477</v>
      </c>
    </row>
    <row r="267" spans="1:22" s="71" customFormat="1" ht="12.75" customHeight="1">
      <c r="A267" s="72" t="s">
        <v>1536</v>
      </c>
      <c r="B267" s="72" t="s">
        <v>1537</v>
      </c>
      <c r="C267" s="72" t="s">
        <v>1538</v>
      </c>
      <c r="D267" s="197" t="str">
        <f t="shared" si="21"/>
        <v>Dagobert</v>
      </c>
      <c r="E267" s="197" t="str">
        <f t="shared" si="22"/>
        <v>DAGOBERT</v>
      </c>
      <c r="F267" s="189" t="str">
        <f t="shared" si="20"/>
        <v>ECOLE MATERNELLE DAGOBERT</v>
      </c>
      <c r="G267" s="72" t="s">
        <v>1539</v>
      </c>
      <c r="H267" s="72" t="s">
        <v>1473</v>
      </c>
      <c r="I267" s="73" t="s">
        <v>1474</v>
      </c>
      <c r="J267" s="74" t="s">
        <v>1540</v>
      </c>
      <c r="K267" s="72" t="s">
        <v>1476</v>
      </c>
      <c r="L267" s="72" t="s">
        <v>83</v>
      </c>
      <c r="M267" s="75"/>
      <c r="N267" s="75"/>
      <c r="O267" s="75">
        <v>1408</v>
      </c>
      <c r="P267" s="72">
        <v>630899.19999999995</v>
      </c>
      <c r="Q267" s="72">
        <v>6852414.2000000002</v>
      </c>
      <c r="R267" s="72">
        <v>48.768124999999998</v>
      </c>
      <c r="S267" s="72">
        <v>2.059809</v>
      </c>
      <c r="T267" s="194" t="str">
        <f t="shared" si="23"/>
        <v>DAGOBERT</v>
      </c>
      <c r="U267" s="190" t="str">
        <f t="shared" si="24"/>
        <v>DAGOBERT</v>
      </c>
      <c r="V267" s="76" t="s">
        <v>1477</v>
      </c>
    </row>
    <row r="268" spans="1:22" s="71" customFormat="1" ht="12.75" customHeight="1">
      <c r="A268" s="72" t="s">
        <v>1541</v>
      </c>
      <c r="B268" s="72" t="s">
        <v>1542</v>
      </c>
      <c r="C268" s="72" t="s">
        <v>1543</v>
      </c>
      <c r="D268" s="197" t="str">
        <f t="shared" si="21"/>
        <v>Charlemagne</v>
      </c>
      <c r="E268" s="197" t="str">
        <f t="shared" si="22"/>
        <v>CHARLEMAGNE</v>
      </c>
      <c r="F268" s="189" t="str">
        <f t="shared" si="20"/>
        <v>ECOLE ELEMENTAIRE CHARLEMAGNE</v>
      </c>
      <c r="G268" s="72" t="s">
        <v>1544</v>
      </c>
      <c r="H268" s="72" t="s">
        <v>1473</v>
      </c>
      <c r="I268" s="73" t="s">
        <v>1474</v>
      </c>
      <c r="J268" s="74" t="s">
        <v>1545</v>
      </c>
      <c r="K268" s="72" t="s">
        <v>1476</v>
      </c>
      <c r="L268" s="72" t="s">
        <v>165</v>
      </c>
      <c r="M268" s="75"/>
      <c r="N268" s="75"/>
      <c r="O268" s="75">
        <v>8102</v>
      </c>
      <c r="P268" s="72">
        <v>630852.80000000005</v>
      </c>
      <c r="Q268" s="72">
        <v>6852374.2000000002</v>
      </c>
      <c r="R268" s="72">
        <v>48.767761</v>
      </c>
      <c r="S268" s="72">
        <v>2.0591849999999998</v>
      </c>
      <c r="T268" s="194" t="str">
        <f t="shared" si="23"/>
        <v>CHARLEMAGNE</v>
      </c>
      <c r="U268" s="190" t="str">
        <f t="shared" si="24"/>
        <v>CHARLEMAGNE</v>
      </c>
      <c r="V268" s="76" t="s">
        <v>1477</v>
      </c>
    </row>
    <row r="269" spans="1:22" s="71" customFormat="1" ht="12.75" customHeight="1">
      <c r="A269" s="72" t="s">
        <v>1546</v>
      </c>
      <c r="B269" s="72" t="s">
        <v>1547</v>
      </c>
      <c r="C269" s="72" t="s">
        <v>1548</v>
      </c>
      <c r="D269" s="197" t="str">
        <f t="shared" si="21"/>
        <v>Malet Isaac</v>
      </c>
      <c r="E269" s="197" t="str">
        <f t="shared" si="22"/>
        <v>MALET ISAAC</v>
      </c>
      <c r="F269" s="189" t="str">
        <f t="shared" si="20"/>
        <v>ECOLE PRIMAIRE MALET ISAAC</v>
      </c>
      <c r="G269" s="72" t="s">
        <v>1549</v>
      </c>
      <c r="H269" s="72" t="s">
        <v>1473</v>
      </c>
      <c r="I269" s="73" t="s">
        <v>1474</v>
      </c>
      <c r="J269" s="74" t="s">
        <v>1550</v>
      </c>
      <c r="K269" s="72" t="s">
        <v>1476</v>
      </c>
      <c r="L269" s="72" t="s">
        <v>195</v>
      </c>
      <c r="M269" s="75"/>
      <c r="N269" s="75"/>
      <c r="O269" s="75">
        <v>2143</v>
      </c>
      <c r="P269" s="72">
        <v>631510.6</v>
      </c>
      <c r="Q269" s="72">
        <v>6852014</v>
      </c>
      <c r="R269" s="72">
        <v>48.764591000000003</v>
      </c>
      <c r="S269" s="72">
        <v>2.0681919999999998</v>
      </c>
      <c r="T269" s="194" t="str">
        <f t="shared" si="23"/>
        <v>MALET ISAAC</v>
      </c>
      <c r="U269" s="190" t="str">
        <f t="shared" si="24"/>
        <v>MALET ISAAC</v>
      </c>
      <c r="V269" s="76" t="s">
        <v>1477</v>
      </c>
    </row>
    <row r="270" spans="1:22" s="71" customFormat="1" ht="12.75" customHeight="1">
      <c r="A270" s="72" t="s">
        <v>1551</v>
      </c>
      <c r="B270" s="72" t="s">
        <v>1552</v>
      </c>
      <c r="C270" s="72" t="s">
        <v>222</v>
      </c>
      <c r="D270" s="197" t="str">
        <f t="shared" si="21"/>
        <v>Saint-Exupéry</v>
      </c>
      <c r="E270" s="197" t="str">
        <f t="shared" si="22"/>
        <v>SAINT-EXUPERY</v>
      </c>
      <c r="F270" s="189" t="str">
        <f t="shared" si="20"/>
        <v>ECOLE MATERNELLE SAINT-EXUPERY</v>
      </c>
      <c r="G270" s="72" t="s">
        <v>1553</v>
      </c>
      <c r="H270" s="72" t="s">
        <v>1473</v>
      </c>
      <c r="I270" s="73" t="s">
        <v>1474</v>
      </c>
      <c r="J270" s="74" t="s">
        <v>1554</v>
      </c>
      <c r="K270" s="72" t="s">
        <v>1476</v>
      </c>
      <c r="L270" s="72" t="s">
        <v>83</v>
      </c>
      <c r="M270" s="75"/>
      <c r="N270" s="75"/>
      <c r="O270" s="75">
        <v>3788</v>
      </c>
      <c r="P270" s="72">
        <v>631680.9</v>
      </c>
      <c r="Q270" s="72">
        <v>6852372.7000000002</v>
      </c>
      <c r="R270" s="72">
        <v>48.767834999999998</v>
      </c>
      <c r="S270" s="72">
        <v>2.0704509999999998</v>
      </c>
      <c r="T270" s="194" t="str">
        <f t="shared" si="23"/>
        <v>SAINT-EXUPERY</v>
      </c>
      <c r="U270" s="190" t="str">
        <f t="shared" si="24"/>
        <v>SAINT-EXUPERY</v>
      </c>
      <c r="V270" s="76" t="s">
        <v>1477</v>
      </c>
    </row>
    <row r="271" spans="1:22" s="71" customFormat="1" ht="12.75" customHeight="1">
      <c r="A271" s="72" t="s">
        <v>1555</v>
      </c>
      <c r="B271" s="72" t="s">
        <v>1556</v>
      </c>
      <c r="C271" s="72" t="s">
        <v>1557</v>
      </c>
      <c r="D271" s="197" t="str">
        <f t="shared" si="21"/>
        <v>Mermoz</v>
      </c>
      <c r="E271" s="197" t="str">
        <f t="shared" si="22"/>
        <v>MERMOZ</v>
      </c>
      <c r="F271" s="189" t="str">
        <f t="shared" si="20"/>
        <v>ECOLE ELEMENTAIRE MERMOZ</v>
      </c>
      <c r="G271" s="72" t="s">
        <v>1558</v>
      </c>
      <c r="H271" s="72" t="s">
        <v>1473</v>
      </c>
      <c r="I271" s="73" t="s">
        <v>1474</v>
      </c>
      <c r="J271" s="74" t="s">
        <v>1559</v>
      </c>
      <c r="K271" s="72" t="s">
        <v>1476</v>
      </c>
      <c r="L271" s="72" t="s">
        <v>165</v>
      </c>
      <c r="M271" s="75"/>
      <c r="N271" s="75"/>
      <c r="O271" s="75">
        <v>8783</v>
      </c>
      <c r="P271" s="72">
        <v>631748.30000000005</v>
      </c>
      <c r="Q271" s="72">
        <v>6852320.0999999996</v>
      </c>
      <c r="R271" s="72">
        <v>48.767369000000002</v>
      </c>
      <c r="S271" s="72">
        <v>2.0713759999999999</v>
      </c>
      <c r="T271" s="194" t="str">
        <f t="shared" si="23"/>
        <v>MERMOZ</v>
      </c>
      <c r="U271" s="190" t="str">
        <f t="shared" si="24"/>
        <v>MERMOZ</v>
      </c>
      <c r="V271" s="76" t="s">
        <v>1477</v>
      </c>
    </row>
    <row r="272" spans="1:22" s="71" customFormat="1" ht="12.75" customHeight="1">
      <c r="A272" s="72" t="s">
        <v>1560</v>
      </c>
      <c r="B272" s="72" t="s">
        <v>1561</v>
      </c>
      <c r="C272" s="72" t="s">
        <v>1562</v>
      </c>
      <c r="D272" s="197" t="str">
        <f t="shared" si="21"/>
        <v>Paul Langevin</v>
      </c>
      <c r="E272" s="197" t="str">
        <f t="shared" si="22"/>
        <v>PAUL LANGEVIN</v>
      </c>
      <c r="F272" s="189" t="str">
        <f t="shared" si="20"/>
        <v>ECOLE MATERNELLE PAUL LANGEVIN</v>
      </c>
      <c r="G272" s="72" t="s">
        <v>1563</v>
      </c>
      <c r="H272" s="72" t="s">
        <v>1473</v>
      </c>
      <c r="I272" s="73" t="s">
        <v>1474</v>
      </c>
      <c r="J272" s="74" t="s">
        <v>1564</v>
      </c>
      <c r="K272" s="72" t="s">
        <v>1476</v>
      </c>
      <c r="L272" s="72" t="s">
        <v>83</v>
      </c>
      <c r="M272" s="75"/>
      <c r="N272" s="75"/>
      <c r="O272" s="75">
        <v>4906</v>
      </c>
      <c r="P272" s="72">
        <v>631420.5</v>
      </c>
      <c r="Q272" s="72">
        <v>6852675</v>
      </c>
      <c r="R272" s="72">
        <v>48.770525999999997</v>
      </c>
      <c r="S272" s="72">
        <v>2.0668600000000001</v>
      </c>
      <c r="T272" s="194" t="str">
        <f t="shared" si="23"/>
        <v>PAUL LANGEVIN</v>
      </c>
      <c r="U272" s="190" t="str">
        <f t="shared" si="24"/>
        <v>PAUL LANGEVIN</v>
      </c>
      <c r="V272" s="76" t="s">
        <v>1477</v>
      </c>
    </row>
    <row r="273" spans="1:22" s="71" customFormat="1" ht="12.75" customHeight="1">
      <c r="A273" s="72" t="s">
        <v>1565</v>
      </c>
      <c r="B273" s="72" t="s">
        <v>1566</v>
      </c>
      <c r="C273" s="72" t="s">
        <v>1567</v>
      </c>
      <c r="D273" s="197" t="str">
        <f t="shared" si="21"/>
        <v>Jeanne Moreau</v>
      </c>
      <c r="E273" s="197" t="str">
        <f t="shared" si="22"/>
        <v>JEANNE MOREAU</v>
      </c>
      <c r="F273" s="189" t="str">
        <f t="shared" si="20"/>
        <v>ECOLE MATERNELLE JEANNE MOREAU</v>
      </c>
      <c r="G273" s="72" t="s">
        <v>1568</v>
      </c>
      <c r="H273" s="72" t="s">
        <v>1473</v>
      </c>
      <c r="I273" s="73" t="s">
        <v>1474</v>
      </c>
      <c r="J273" s="74" t="s">
        <v>1569</v>
      </c>
      <c r="K273" s="72" t="s">
        <v>1476</v>
      </c>
      <c r="L273" s="72" t="s">
        <v>83</v>
      </c>
      <c r="M273" s="75"/>
      <c r="N273" s="75"/>
      <c r="O273" s="75">
        <v>3262</v>
      </c>
      <c r="P273" s="72">
        <v>631691.80000000005</v>
      </c>
      <c r="Q273" s="72">
        <v>6852233.7999999998</v>
      </c>
      <c r="R273" s="72">
        <v>48.766587000000001</v>
      </c>
      <c r="S273" s="72">
        <v>2.0706220000000002</v>
      </c>
      <c r="T273" s="194" t="str">
        <f t="shared" si="23"/>
        <v>JEANNE MOREAU</v>
      </c>
      <c r="U273" s="190" t="str">
        <f t="shared" si="24"/>
        <v>JEANNE MOREAU</v>
      </c>
      <c r="V273" s="76" t="s">
        <v>1477</v>
      </c>
    </row>
    <row r="274" spans="1:22" s="71" customFormat="1" ht="12.75" customHeight="1">
      <c r="A274" s="72" t="s">
        <v>1570</v>
      </c>
      <c r="B274" s="72" t="s">
        <v>1571</v>
      </c>
      <c r="C274" s="72" t="s">
        <v>1572</v>
      </c>
      <c r="D274" s="197" t="str">
        <f t="shared" si="21"/>
        <v>Arthur et Lise London</v>
      </c>
      <c r="E274" s="197" t="str">
        <f t="shared" si="22"/>
        <v>ARTHUR ET LISE LONDON</v>
      </c>
      <c r="F274" s="189" t="str">
        <f t="shared" si="20"/>
        <v>ECOLE ELEMENTAIRE ARTHUR ET LISE LONDON</v>
      </c>
      <c r="G274" s="72" t="s">
        <v>1573</v>
      </c>
      <c r="H274" s="72" t="s">
        <v>1473</v>
      </c>
      <c r="I274" s="73" t="s">
        <v>1474</v>
      </c>
      <c r="J274" s="74" t="s">
        <v>1574</v>
      </c>
      <c r="K274" s="72" t="s">
        <v>1476</v>
      </c>
      <c r="L274" s="72" t="s">
        <v>165</v>
      </c>
      <c r="M274" s="75"/>
      <c r="N274" s="75"/>
      <c r="O274" s="75">
        <v>9816</v>
      </c>
      <c r="P274" s="72">
        <v>631688.4</v>
      </c>
      <c r="Q274" s="72">
        <v>6852296.0999999996</v>
      </c>
      <c r="R274" s="72">
        <v>48.767147000000001</v>
      </c>
      <c r="S274" s="72">
        <v>2.0705650000000002</v>
      </c>
      <c r="T274" s="194" t="str">
        <f t="shared" si="23"/>
        <v>ARTHUR ET LISE LONDON</v>
      </c>
      <c r="U274" s="190" t="str">
        <f t="shared" si="24"/>
        <v>ARTHUR ET LISE LONDON</v>
      </c>
      <c r="V274" s="76" t="s">
        <v>1477</v>
      </c>
    </row>
    <row r="275" spans="1:22" s="71" customFormat="1" ht="12.75" customHeight="1">
      <c r="A275" s="72" t="s">
        <v>1575</v>
      </c>
      <c r="B275" s="72" t="s">
        <v>1576</v>
      </c>
      <c r="C275" s="72" t="s">
        <v>1577</v>
      </c>
      <c r="D275" s="197" t="str">
        <f t="shared" si="21"/>
        <v>Marie Pape Carpantier</v>
      </c>
      <c r="E275" s="197" t="str">
        <f t="shared" si="22"/>
        <v>MARIE PAPE CARPANTIER</v>
      </c>
      <c r="F275" s="189" t="str">
        <f t="shared" si="20"/>
        <v>ECOLE MATERNELLE MARIE PAPE CARPANTIER</v>
      </c>
      <c r="G275" s="72" t="s">
        <v>1578</v>
      </c>
      <c r="H275" s="72" t="s">
        <v>1473</v>
      </c>
      <c r="I275" s="73" t="s">
        <v>1474</v>
      </c>
      <c r="J275" s="74" t="s">
        <v>1579</v>
      </c>
      <c r="K275" s="72" t="s">
        <v>1476</v>
      </c>
      <c r="L275" s="72" t="s">
        <v>83</v>
      </c>
      <c r="M275" s="75"/>
      <c r="N275" s="75"/>
      <c r="O275" s="75">
        <v>2003</v>
      </c>
      <c r="P275" s="72">
        <v>632374.30000000005</v>
      </c>
      <c r="Q275" s="72">
        <v>6852772.7999999998</v>
      </c>
      <c r="R275" s="72">
        <v>48.771507</v>
      </c>
      <c r="S275" s="72">
        <v>2.0798209999999999</v>
      </c>
      <c r="T275" s="194" t="str">
        <f t="shared" si="23"/>
        <v>MARIE PAPE CARPANTIER</v>
      </c>
      <c r="U275" s="190" t="str">
        <f t="shared" si="24"/>
        <v>MARIE PAPE CARPANTIER</v>
      </c>
      <c r="V275" s="76" t="s">
        <v>1477</v>
      </c>
    </row>
    <row r="276" spans="1:22" s="71" customFormat="1" ht="12.75" customHeight="1">
      <c r="A276" s="72" t="s">
        <v>1580</v>
      </c>
      <c r="B276" s="72" t="s">
        <v>1581</v>
      </c>
      <c r="C276" s="72" t="s">
        <v>1582</v>
      </c>
      <c r="D276" s="197" t="str">
        <f t="shared" si="21"/>
        <v>Petit Gibus</v>
      </c>
      <c r="E276" s="197" t="str">
        <f t="shared" si="22"/>
        <v>PETIT GIBUS</v>
      </c>
      <c r="F276" s="189" t="str">
        <f t="shared" si="20"/>
        <v>ECOLE MATERNELLE PETIT GIBUS</v>
      </c>
      <c r="G276" s="72" t="s">
        <v>1583</v>
      </c>
      <c r="H276" s="72" t="s">
        <v>1473</v>
      </c>
      <c r="I276" s="73" t="s">
        <v>1474</v>
      </c>
      <c r="J276" s="74" t="s">
        <v>1584</v>
      </c>
      <c r="K276" s="72" t="s">
        <v>1476</v>
      </c>
      <c r="L276" s="72" t="s">
        <v>83</v>
      </c>
      <c r="M276" s="75"/>
      <c r="N276" s="75"/>
      <c r="O276" s="75">
        <v>6304</v>
      </c>
      <c r="P276" s="72">
        <v>632163.69999999995</v>
      </c>
      <c r="Q276" s="72">
        <v>6853215.5</v>
      </c>
      <c r="R276" s="72">
        <v>48.775466000000002</v>
      </c>
      <c r="S276" s="72">
        <v>2.0768849999999999</v>
      </c>
      <c r="T276" s="194" t="str">
        <f t="shared" si="23"/>
        <v>PETIT GIBUS</v>
      </c>
      <c r="U276" s="190" t="str">
        <f t="shared" si="24"/>
        <v>PETIT GIBUS</v>
      </c>
      <c r="V276" s="76" t="s">
        <v>1477</v>
      </c>
    </row>
    <row r="277" spans="1:22" s="71" customFormat="1" ht="12.75" customHeight="1">
      <c r="A277" s="72" t="s">
        <v>1585</v>
      </c>
      <c r="B277" s="72" t="s">
        <v>1586</v>
      </c>
      <c r="C277" s="72" t="s">
        <v>1587</v>
      </c>
      <c r="D277" s="197" t="str">
        <f t="shared" si="21"/>
        <v>Jean Christophe</v>
      </c>
      <c r="E277" s="197" t="str">
        <f t="shared" si="22"/>
        <v>JEAN CHRISTOPHE</v>
      </c>
      <c r="F277" s="189" t="str">
        <f t="shared" si="20"/>
        <v>ECOLE ELEMENTAIRE JEAN CHRISTOPHE</v>
      </c>
      <c r="G277" s="72" t="s">
        <v>1588</v>
      </c>
      <c r="H277" s="72" t="s">
        <v>1473</v>
      </c>
      <c r="I277" s="73" t="s">
        <v>1474</v>
      </c>
      <c r="J277" s="74" t="s">
        <v>1589</v>
      </c>
      <c r="K277" s="72" t="s">
        <v>1476</v>
      </c>
      <c r="L277" s="72" t="s">
        <v>165</v>
      </c>
      <c r="M277" s="75"/>
      <c r="N277" s="75"/>
      <c r="O277" s="75">
        <v>2553</v>
      </c>
      <c r="P277" s="72">
        <v>632203.80000000005</v>
      </c>
      <c r="Q277" s="72">
        <v>6853265.0999999996</v>
      </c>
      <c r="R277" s="72">
        <v>48.775916000000002</v>
      </c>
      <c r="S277" s="72">
        <v>2.077423</v>
      </c>
      <c r="T277" s="194" t="str">
        <f t="shared" si="23"/>
        <v>JEAN CHRISTOPHE</v>
      </c>
      <c r="U277" s="190" t="str">
        <f t="shared" si="24"/>
        <v>JEAN CHRISTOPHE</v>
      </c>
      <c r="V277" s="76" t="s">
        <v>1477</v>
      </c>
    </row>
    <row r="278" spans="1:22" s="71" customFormat="1" ht="12.75" customHeight="1">
      <c r="A278" s="72" t="s">
        <v>1590</v>
      </c>
      <c r="B278" s="72" t="s">
        <v>1591</v>
      </c>
      <c r="C278" s="72" t="s">
        <v>245</v>
      </c>
      <c r="D278" s="197" t="str">
        <f t="shared" si="21"/>
        <v/>
      </c>
      <c r="E278" s="197" t="str">
        <f t="shared" si="22"/>
        <v/>
      </c>
      <c r="F278" s="189" t="str">
        <f t="shared" si="20"/>
        <v xml:space="preserve">ECOLE PRIMAIRE </v>
      </c>
      <c r="G278" s="72" t="s">
        <v>1592</v>
      </c>
      <c r="H278" s="72" t="s">
        <v>1377</v>
      </c>
      <c r="I278" s="73" t="s">
        <v>1593</v>
      </c>
      <c r="J278" s="74" t="s">
        <v>1594</v>
      </c>
      <c r="K278" s="72" t="s">
        <v>646</v>
      </c>
      <c r="L278" s="72" t="s">
        <v>195</v>
      </c>
      <c r="M278" s="75"/>
      <c r="N278" s="75"/>
      <c r="O278" s="75">
        <v>1640</v>
      </c>
      <c r="P278" s="72">
        <v>619262.5</v>
      </c>
      <c r="Q278" s="72">
        <v>6878963.9000000004</v>
      </c>
      <c r="R278" s="72">
        <v>49.005510999999998</v>
      </c>
      <c r="S278" s="72">
        <v>1.8964510000000001</v>
      </c>
      <c r="T278" s="194" t="str">
        <f t="shared" si="23"/>
        <v>HARDRICOURT</v>
      </c>
      <c r="U278" s="190" t="str">
        <f t="shared" si="24"/>
        <v>HARDRICOURT</v>
      </c>
      <c r="V278" s="76" t="s">
        <v>280</v>
      </c>
    </row>
    <row r="279" spans="1:22" s="71" customFormat="1" ht="12.75" customHeight="1">
      <c r="A279" s="72" t="s">
        <v>1595</v>
      </c>
      <c r="B279" s="72" t="s">
        <v>1596</v>
      </c>
      <c r="C279" s="72" t="s">
        <v>1597</v>
      </c>
      <c r="D279" s="197" t="str">
        <f t="shared" si="21"/>
        <v>Henri Barlet</v>
      </c>
      <c r="E279" s="197" t="str">
        <f t="shared" si="22"/>
        <v>HENRI BARLET</v>
      </c>
      <c r="F279" s="189" t="str">
        <f t="shared" si="20"/>
        <v>ECOLE PRIMAIRE HENRI BARLET</v>
      </c>
      <c r="G279" s="72" t="s">
        <v>1118</v>
      </c>
      <c r="H279" s="72" t="s">
        <v>327</v>
      </c>
      <c r="I279" s="73" t="s">
        <v>1598</v>
      </c>
      <c r="J279" s="74" t="s">
        <v>1599</v>
      </c>
      <c r="K279" s="72" t="s">
        <v>330</v>
      </c>
      <c r="L279" s="72" t="s">
        <v>195</v>
      </c>
      <c r="M279" s="75"/>
      <c r="N279" s="75"/>
      <c r="O279" s="75">
        <v>3502</v>
      </c>
      <c r="P279" s="72">
        <v>607771.6</v>
      </c>
      <c r="Q279" s="72">
        <v>6866348.2000000002</v>
      </c>
      <c r="R279" s="72">
        <v>48.890532999999998</v>
      </c>
      <c r="S279" s="72">
        <v>1.7421599999999999</v>
      </c>
      <c r="T279" s="194" t="str">
        <f t="shared" si="23"/>
        <v>HENRI BARLET</v>
      </c>
      <c r="U279" s="190" t="str">
        <f t="shared" si="24"/>
        <v>HENRI BARLET</v>
      </c>
      <c r="V279" s="76" t="s">
        <v>251</v>
      </c>
    </row>
    <row r="280" spans="1:22" s="71" customFormat="1" ht="12.75" customHeight="1">
      <c r="A280" s="72" t="s">
        <v>1600</v>
      </c>
      <c r="B280" s="72" t="s">
        <v>1601</v>
      </c>
      <c r="C280" s="72" t="s">
        <v>245</v>
      </c>
      <c r="D280" s="197" t="str">
        <f t="shared" si="21"/>
        <v/>
      </c>
      <c r="E280" s="197" t="str">
        <f t="shared" si="22"/>
        <v/>
      </c>
      <c r="F280" s="189" t="str">
        <f t="shared" si="20"/>
        <v xml:space="preserve">ECOLE ELEMENTAIRE </v>
      </c>
      <c r="G280" s="72" t="s">
        <v>1602</v>
      </c>
      <c r="H280" s="72" t="s">
        <v>430</v>
      </c>
      <c r="I280" s="73" t="s">
        <v>1603</v>
      </c>
      <c r="J280" s="74" t="s">
        <v>1604</v>
      </c>
      <c r="K280" s="72" t="s">
        <v>271</v>
      </c>
      <c r="L280" s="72" t="s">
        <v>165</v>
      </c>
      <c r="M280" s="75"/>
      <c r="N280" s="75"/>
      <c r="O280" s="75">
        <v>3155</v>
      </c>
      <c r="P280" s="72">
        <v>618393</v>
      </c>
      <c r="Q280" s="72">
        <v>6867906.9000000004</v>
      </c>
      <c r="R280" s="72">
        <v>48.905982999999999</v>
      </c>
      <c r="S280" s="72">
        <v>1.886698</v>
      </c>
      <c r="T280" s="194" t="str">
        <f t="shared" si="23"/>
        <v xml:space="preserve">HERBEVILLE </v>
      </c>
      <c r="U280" s="190" t="str">
        <f t="shared" si="24"/>
        <v xml:space="preserve">HERBEVILLE </v>
      </c>
      <c r="V280" s="76" t="s">
        <v>251</v>
      </c>
    </row>
    <row r="281" spans="1:22" s="71" customFormat="1" ht="12.75" customHeight="1">
      <c r="A281" s="72" t="s">
        <v>1605</v>
      </c>
      <c r="B281" s="72" t="s">
        <v>1606</v>
      </c>
      <c r="C281" s="72" t="s">
        <v>245</v>
      </c>
      <c r="D281" s="197" t="str">
        <f t="shared" si="21"/>
        <v/>
      </c>
      <c r="E281" s="197" t="str">
        <f t="shared" si="22"/>
        <v/>
      </c>
      <c r="F281" s="189" t="str">
        <f t="shared" si="20"/>
        <v xml:space="preserve">ECOLE PRIMAIRE </v>
      </c>
      <c r="G281" s="72" t="s">
        <v>1607</v>
      </c>
      <c r="H281" s="72" t="s">
        <v>1232</v>
      </c>
      <c r="I281" s="73" t="s">
        <v>1608</v>
      </c>
      <c r="J281" s="74" t="s">
        <v>1609</v>
      </c>
      <c r="K281" s="72" t="s">
        <v>250</v>
      </c>
      <c r="L281" s="72" t="s">
        <v>195</v>
      </c>
      <c r="M281" s="75"/>
      <c r="N281" s="75"/>
      <c r="O281" s="75">
        <v>1837</v>
      </c>
      <c r="P281" s="72">
        <v>603326.69999999995</v>
      </c>
      <c r="Q281" s="72">
        <v>6839753.5999999996</v>
      </c>
      <c r="R281" s="72">
        <v>48.650725000000001</v>
      </c>
      <c r="S281" s="72">
        <v>1.687578</v>
      </c>
      <c r="T281" s="194" t="str">
        <f t="shared" si="23"/>
        <v>HERMERAY</v>
      </c>
      <c r="U281" s="190" t="str">
        <f t="shared" si="24"/>
        <v>HERMERAY</v>
      </c>
      <c r="V281" s="76" t="s">
        <v>166</v>
      </c>
    </row>
    <row r="282" spans="1:22" s="71" customFormat="1" ht="12.75" customHeight="1">
      <c r="A282" s="72" t="s">
        <v>1610</v>
      </c>
      <c r="B282" s="72" t="s">
        <v>1611</v>
      </c>
      <c r="C282" s="72" t="s">
        <v>245</v>
      </c>
      <c r="D282" s="197" t="str">
        <f t="shared" si="21"/>
        <v/>
      </c>
      <c r="E282" s="197" t="str">
        <f t="shared" si="22"/>
        <v/>
      </c>
      <c r="F282" s="189" t="str">
        <f t="shared" si="20"/>
        <v xml:space="preserve">ECOLE ELEMENTAIRE </v>
      </c>
      <c r="G282" s="72" t="s">
        <v>1612</v>
      </c>
      <c r="H282" s="72" t="s">
        <v>424</v>
      </c>
      <c r="I282" s="73" t="s">
        <v>1613</v>
      </c>
      <c r="J282" s="74" t="s">
        <v>1614</v>
      </c>
      <c r="K282" s="72" t="s">
        <v>400</v>
      </c>
      <c r="L282" s="72" t="s">
        <v>165</v>
      </c>
      <c r="M282" s="75"/>
      <c r="N282" s="75"/>
      <c r="O282" s="75">
        <v>3477</v>
      </c>
      <c r="P282" s="72">
        <v>597426.80000000005</v>
      </c>
      <c r="Q282" s="72">
        <v>6855057.7000000002</v>
      </c>
      <c r="R282" s="72">
        <v>48.787444000000001</v>
      </c>
      <c r="S282" s="72">
        <v>1.6038250000000001</v>
      </c>
      <c r="T282" s="194" t="str">
        <f t="shared" si="23"/>
        <v>HOUDAN</v>
      </c>
      <c r="U282" s="190" t="str">
        <f t="shared" si="24"/>
        <v>HOUDAN</v>
      </c>
      <c r="V282" s="76" t="s">
        <v>251</v>
      </c>
    </row>
    <row r="283" spans="1:22" s="71" customFormat="1" ht="12.75" customHeight="1">
      <c r="A283" s="72" t="s">
        <v>1615</v>
      </c>
      <c r="B283" s="72" t="s">
        <v>1616</v>
      </c>
      <c r="C283" s="72" t="s">
        <v>1617</v>
      </c>
      <c r="D283" s="197" t="str">
        <f t="shared" si="21"/>
        <v>Arc en Ciel</v>
      </c>
      <c r="E283" s="197" t="str">
        <f t="shared" si="22"/>
        <v>ARC EN CIEL</v>
      </c>
      <c r="F283" s="189" t="str">
        <f t="shared" si="20"/>
        <v>ECOLE MATERNELLE ARC EN CIEL</v>
      </c>
      <c r="G283" s="72" t="s">
        <v>1618</v>
      </c>
      <c r="H283" s="72" t="s">
        <v>424</v>
      </c>
      <c r="I283" s="73" t="s">
        <v>1613</v>
      </c>
      <c r="J283" s="74" t="s">
        <v>1619</v>
      </c>
      <c r="K283" s="72" t="s">
        <v>400</v>
      </c>
      <c r="L283" s="72" t="s">
        <v>83</v>
      </c>
      <c r="M283" s="75"/>
      <c r="N283" s="75"/>
      <c r="O283" s="75">
        <v>9811</v>
      </c>
      <c r="P283" s="72">
        <v>597407.4</v>
      </c>
      <c r="Q283" s="72">
        <v>6855022.7000000002</v>
      </c>
      <c r="R283" s="72">
        <v>48.787126999999998</v>
      </c>
      <c r="S283" s="72">
        <v>1.603569</v>
      </c>
      <c r="T283" s="194" t="str">
        <f t="shared" si="23"/>
        <v>ARC EN CIEL</v>
      </c>
      <c r="U283" s="190" t="str">
        <f t="shared" si="24"/>
        <v>ARC EN CIEL</v>
      </c>
      <c r="V283" s="76" t="s">
        <v>251</v>
      </c>
    </row>
    <row r="284" spans="1:22" s="71" customFormat="1" ht="12.75" customHeight="1">
      <c r="A284" s="88" t="s">
        <v>1620</v>
      </c>
      <c r="B284" s="88" t="s">
        <v>1621</v>
      </c>
      <c r="C284" s="72" t="s">
        <v>1622</v>
      </c>
      <c r="D284" s="197" t="str">
        <f t="shared" si="21"/>
        <v>Danielle Casanova</v>
      </c>
      <c r="E284" s="197" t="str">
        <f t="shared" si="22"/>
        <v>DANIELLE CASANOVA</v>
      </c>
      <c r="F284" s="189" t="str">
        <f t="shared" si="20"/>
        <v>ECOLE MATERNELLE DANIELLE CASANOVA</v>
      </c>
      <c r="G284" s="72" t="s">
        <v>1623</v>
      </c>
      <c r="H284" s="72" t="s">
        <v>1624</v>
      </c>
      <c r="I284" s="73" t="s">
        <v>1625</v>
      </c>
      <c r="J284" s="74" t="s">
        <v>1626</v>
      </c>
      <c r="K284" s="72" t="s">
        <v>866</v>
      </c>
      <c r="L284" s="72" t="s">
        <v>83</v>
      </c>
      <c r="M284" s="75"/>
      <c r="N284" s="75"/>
      <c r="O284" s="75">
        <v>2400</v>
      </c>
      <c r="P284" s="72">
        <v>640333.4</v>
      </c>
      <c r="Q284" s="72">
        <v>6870716.2999999998</v>
      </c>
      <c r="R284" s="72">
        <v>48.933653</v>
      </c>
      <c r="S284" s="72">
        <v>2.185594</v>
      </c>
      <c r="T284" s="194" t="str">
        <f t="shared" si="23"/>
        <v>DANIELLE CASANOVA</v>
      </c>
      <c r="U284" s="190" t="str">
        <f t="shared" si="24"/>
        <v>DANIELLE CASANOVA</v>
      </c>
      <c r="V284" s="76" t="s">
        <v>761</v>
      </c>
    </row>
    <row r="285" spans="1:22" s="71" customFormat="1" ht="12.75" customHeight="1">
      <c r="A285" s="88" t="s">
        <v>1627</v>
      </c>
      <c r="B285" s="88" t="s">
        <v>1628</v>
      </c>
      <c r="C285" s="72" t="s">
        <v>1629</v>
      </c>
      <c r="D285" s="197" t="str">
        <f t="shared" si="21"/>
        <v>Guillaume et Jean Detraves</v>
      </c>
      <c r="E285" s="197" t="str">
        <f t="shared" si="22"/>
        <v>GUILLAUME ET JEAN DETRAVES</v>
      </c>
      <c r="F285" s="189" t="str">
        <f t="shared" si="20"/>
        <v>ECOLE ELEMENTAIRE GUILLAUME ET JEAN DETRAVES</v>
      </c>
      <c r="G285" s="72" t="s">
        <v>1630</v>
      </c>
      <c r="H285" s="72" t="s">
        <v>1624</v>
      </c>
      <c r="I285" s="73" t="s">
        <v>1625</v>
      </c>
      <c r="J285" s="74" t="s">
        <v>1631</v>
      </c>
      <c r="K285" s="72" t="s">
        <v>866</v>
      </c>
      <c r="L285" s="72" t="s">
        <v>165</v>
      </c>
      <c r="M285" s="75"/>
      <c r="N285" s="75"/>
      <c r="O285" s="75">
        <v>2322</v>
      </c>
      <c r="P285" s="72">
        <v>640326.80000000005</v>
      </c>
      <c r="Q285" s="72">
        <v>6870771</v>
      </c>
      <c r="R285" s="72">
        <v>48.934144000000003</v>
      </c>
      <c r="S285" s="72">
        <v>2.1854960000000001</v>
      </c>
      <c r="T285" s="194" t="str">
        <f t="shared" si="23"/>
        <v>GUILLAUME ET JEAN DETRAVES</v>
      </c>
      <c r="U285" s="190" t="str">
        <f t="shared" si="24"/>
        <v>GUILLAUME ET JEAN DETRAVES</v>
      </c>
      <c r="V285" s="76" t="s">
        <v>761</v>
      </c>
    </row>
    <row r="286" spans="1:22" s="71" customFormat="1" ht="12.75" customHeight="1">
      <c r="A286" s="88" t="s">
        <v>1632</v>
      </c>
      <c r="B286" s="88" t="s">
        <v>1633</v>
      </c>
      <c r="C286" s="72" t="s">
        <v>1634</v>
      </c>
      <c r="D286" s="197" t="str">
        <f t="shared" si="21"/>
        <v>Maurice Velter</v>
      </c>
      <c r="E286" s="197" t="str">
        <f t="shared" si="22"/>
        <v>MAURICE VELTER</v>
      </c>
      <c r="F286" s="189" t="str">
        <f t="shared" si="20"/>
        <v>ECOLE ELEMENTAIRE MAURICE VELTER</v>
      </c>
      <c r="G286" s="72" t="s">
        <v>1635</v>
      </c>
      <c r="H286" s="72" t="s">
        <v>1624</v>
      </c>
      <c r="I286" s="73" t="s">
        <v>1625</v>
      </c>
      <c r="J286" s="74" t="s">
        <v>1636</v>
      </c>
      <c r="K286" s="72" t="s">
        <v>866</v>
      </c>
      <c r="L286" s="72" t="s">
        <v>165</v>
      </c>
      <c r="M286" s="75"/>
      <c r="N286" s="75"/>
      <c r="O286" s="75">
        <v>1813</v>
      </c>
      <c r="P286" s="72">
        <v>640436.30000000005</v>
      </c>
      <c r="Q286" s="72">
        <v>6870102.4000000004</v>
      </c>
      <c r="R286" s="72">
        <v>48.928142000000001</v>
      </c>
      <c r="S286" s="72">
        <v>2.187084</v>
      </c>
      <c r="T286" s="194" t="str">
        <f t="shared" si="23"/>
        <v>MAURICE VELTER</v>
      </c>
      <c r="U286" s="190" t="str">
        <f t="shared" si="24"/>
        <v>MAURICE VELTER</v>
      </c>
      <c r="V286" s="76" t="s">
        <v>761</v>
      </c>
    </row>
    <row r="287" spans="1:22" s="71" customFormat="1" ht="12.75" customHeight="1">
      <c r="A287" s="88" t="s">
        <v>1637</v>
      </c>
      <c r="B287" s="88" t="s">
        <v>1638</v>
      </c>
      <c r="C287" s="72" t="s">
        <v>1639</v>
      </c>
      <c r="D287" s="197" t="str">
        <f t="shared" si="21"/>
        <v>Lucien Waterlot</v>
      </c>
      <c r="E287" s="197" t="str">
        <f t="shared" si="22"/>
        <v>LUCIEN WATERLOT</v>
      </c>
      <c r="F287" s="189" t="str">
        <f t="shared" si="20"/>
        <v>ECOLE MATERNELLE LUCIEN WATERLOT</v>
      </c>
      <c r="G287" s="72" t="s">
        <v>1640</v>
      </c>
      <c r="H287" s="72" t="s">
        <v>1624</v>
      </c>
      <c r="I287" s="73" t="s">
        <v>1625</v>
      </c>
      <c r="J287" s="74" t="s">
        <v>1641</v>
      </c>
      <c r="K287" s="72" t="s">
        <v>866</v>
      </c>
      <c r="L287" s="72" t="s">
        <v>83</v>
      </c>
      <c r="M287" s="75"/>
      <c r="N287" s="75"/>
      <c r="O287" s="75">
        <v>4521</v>
      </c>
      <c r="P287" s="72">
        <v>641033.1</v>
      </c>
      <c r="Q287" s="72">
        <v>6869437.7999999998</v>
      </c>
      <c r="R287" s="72">
        <v>48.922221</v>
      </c>
      <c r="S287" s="72">
        <v>2.1953209999999999</v>
      </c>
      <c r="T287" s="194" t="str">
        <f t="shared" si="23"/>
        <v>LUCIEN WATERLOT</v>
      </c>
      <c r="U287" s="190" t="str">
        <f t="shared" si="24"/>
        <v>LUCIEN WATERLOT</v>
      </c>
      <c r="V287" s="76" t="s">
        <v>761</v>
      </c>
    </row>
    <row r="288" spans="1:22" s="71" customFormat="1" ht="12.75" customHeight="1">
      <c r="A288" s="88" t="s">
        <v>1642</v>
      </c>
      <c r="B288" s="88" t="s">
        <v>1643</v>
      </c>
      <c r="C288" s="72" t="s">
        <v>1644</v>
      </c>
      <c r="D288" s="197" t="str">
        <f t="shared" si="21"/>
        <v>Félix Toussaint</v>
      </c>
      <c r="E288" s="197" t="str">
        <f t="shared" si="22"/>
        <v>FELIX TOUSSAINT</v>
      </c>
      <c r="F288" s="189" t="str">
        <f t="shared" si="20"/>
        <v>ECOLE ELEMENTAIRE FELIX TOUSSAINT</v>
      </c>
      <c r="G288" s="72" t="s">
        <v>1645</v>
      </c>
      <c r="H288" s="72" t="s">
        <v>1624</v>
      </c>
      <c r="I288" s="73" t="s">
        <v>1625</v>
      </c>
      <c r="J288" s="74" t="s">
        <v>1646</v>
      </c>
      <c r="K288" s="72" t="s">
        <v>866</v>
      </c>
      <c r="L288" s="72" t="s">
        <v>165</v>
      </c>
      <c r="M288" s="75"/>
      <c r="N288" s="75"/>
      <c r="O288" s="75">
        <v>2596</v>
      </c>
      <c r="P288" s="72">
        <v>640329.69999999995</v>
      </c>
      <c r="Q288" s="72">
        <v>6869505</v>
      </c>
      <c r="R288" s="72">
        <v>48.922761000000001</v>
      </c>
      <c r="S288" s="72">
        <v>2.1857139999999999</v>
      </c>
      <c r="T288" s="194" t="str">
        <f t="shared" si="23"/>
        <v>FELIX TOUSSAINT</v>
      </c>
      <c r="U288" s="190" t="str">
        <f t="shared" si="24"/>
        <v>FELIX TOUSSAINT</v>
      </c>
      <c r="V288" s="76" t="s">
        <v>761</v>
      </c>
    </row>
    <row r="289" spans="1:22" s="71" customFormat="1" ht="12.75" customHeight="1">
      <c r="A289" s="88" t="s">
        <v>1647</v>
      </c>
      <c r="B289" s="88" t="s">
        <v>1648</v>
      </c>
      <c r="C289" s="72" t="s">
        <v>1649</v>
      </c>
      <c r="D289" s="197" t="str">
        <f t="shared" si="21"/>
        <v>Jules Guesde</v>
      </c>
      <c r="E289" s="197" t="str">
        <f t="shared" si="22"/>
        <v>JULES GUESDE</v>
      </c>
      <c r="F289" s="189" t="str">
        <f t="shared" si="20"/>
        <v>ECOLE ELEMENTAIRE JULES GUESDE</v>
      </c>
      <c r="G289" s="72" t="s">
        <v>1650</v>
      </c>
      <c r="H289" s="72" t="s">
        <v>1624</v>
      </c>
      <c r="I289" s="73" t="s">
        <v>1625</v>
      </c>
      <c r="J289" s="74" t="s">
        <v>1651</v>
      </c>
      <c r="K289" s="72" t="s">
        <v>866</v>
      </c>
      <c r="L289" s="72" t="s">
        <v>165</v>
      </c>
      <c r="M289" s="75"/>
      <c r="N289" s="75"/>
      <c r="O289" s="75">
        <v>7554</v>
      </c>
      <c r="P289" s="72">
        <v>640347</v>
      </c>
      <c r="Q289" s="72">
        <v>6869536.5</v>
      </c>
      <c r="R289" s="72">
        <v>48.923045000000002</v>
      </c>
      <c r="S289" s="72">
        <v>2.1859449999999998</v>
      </c>
      <c r="T289" s="194" t="str">
        <f t="shared" si="23"/>
        <v>JULES GUESDE</v>
      </c>
      <c r="U289" s="190" t="str">
        <f t="shared" si="24"/>
        <v>JULES GUESDE</v>
      </c>
      <c r="V289" s="76" t="s">
        <v>761</v>
      </c>
    </row>
    <row r="290" spans="1:22" s="71" customFormat="1" ht="12.75" customHeight="1">
      <c r="A290" s="88" t="s">
        <v>1652</v>
      </c>
      <c r="B290" s="88" t="s">
        <v>1653</v>
      </c>
      <c r="C290" s="72" t="s">
        <v>1297</v>
      </c>
      <c r="D290" s="197" t="str">
        <f t="shared" si="21"/>
        <v>Ferdinand Buisson</v>
      </c>
      <c r="E290" s="197" t="str">
        <f t="shared" si="22"/>
        <v>FERDINAND BUISSON</v>
      </c>
      <c r="F290" s="189" t="str">
        <f t="shared" si="20"/>
        <v>ECOLE ELEMENTAIRE FERDINAND BUISSON</v>
      </c>
      <c r="G290" s="72" t="s">
        <v>1654</v>
      </c>
      <c r="H290" s="72" t="s">
        <v>1624</v>
      </c>
      <c r="I290" s="73" t="s">
        <v>1625</v>
      </c>
      <c r="J290" s="74" t="s">
        <v>1655</v>
      </c>
      <c r="K290" s="72" t="s">
        <v>866</v>
      </c>
      <c r="L290" s="72" t="s">
        <v>165</v>
      </c>
      <c r="M290" s="75"/>
      <c r="N290" s="75"/>
      <c r="O290" s="75">
        <v>8134</v>
      </c>
      <c r="P290" s="72">
        <v>641240.6</v>
      </c>
      <c r="Q290" s="72">
        <v>6870276.7999999998</v>
      </c>
      <c r="R290" s="72">
        <v>48.929785000000003</v>
      </c>
      <c r="S290" s="72">
        <v>2.1980369999999998</v>
      </c>
      <c r="T290" s="194" t="str">
        <f t="shared" si="23"/>
        <v>FERDINAND BUISSON</v>
      </c>
      <c r="U290" s="190" t="str">
        <f t="shared" si="24"/>
        <v>FERDINAND BUISSON</v>
      </c>
      <c r="V290" s="76" t="s">
        <v>761</v>
      </c>
    </row>
    <row r="291" spans="1:22" s="71" customFormat="1" ht="12.75" customHeight="1">
      <c r="A291" s="88" t="s">
        <v>1656</v>
      </c>
      <c r="B291" s="88" t="s">
        <v>1657</v>
      </c>
      <c r="C291" s="72" t="s">
        <v>1658</v>
      </c>
      <c r="D291" s="197" t="str">
        <f t="shared" si="21"/>
        <v>Paul Brejeat</v>
      </c>
      <c r="E291" s="197" t="str">
        <f t="shared" si="22"/>
        <v>PAUL BREJEAT</v>
      </c>
      <c r="F291" s="189" t="str">
        <f t="shared" si="20"/>
        <v>ECOLE ELEMENTAIRE PAUL BREJEAT</v>
      </c>
      <c r="G291" s="72" t="s">
        <v>1654</v>
      </c>
      <c r="H291" s="72" t="s">
        <v>1624</v>
      </c>
      <c r="I291" s="73" t="s">
        <v>1625</v>
      </c>
      <c r="J291" s="74" t="s">
        <v>1659</v>
      </c>
      <c r="K291" s="72" t="s">
        <v>866</v>
      </c>
      <c r="L291" s="72" t="s">
        <v>165</v>
      </c>
      <c r="M291" s="75"/>
      <c r="N291" s="75"/>
      <c r="O291" s="75">
        <v>9347</v>
      </c>
      <c r="P291" s="72">
        <v>641260.9</v>
      </c>
      <c r="Q291" s="72">
        <v>6870238.7999999998</v>
      </c>
      <c r="R291" s="72">
        <v>48.929445000000001</v>
      </c>
      <c r="S291" s="72">
        <v>2.1983190000000001</v>
      </c>
      <c r="T291" s="194" t="str">
        <f t="shared" si="23"/>
        <v>PAUL BREJEAT</v>
      </c>
      <c r="U291" s="190" t="str">
        <f t="shared" si="24"/>
        <v>PAUL BREJEAT</v>
      </c>
      <c r="V291" s="76" t="s">
        <v>761</v>
      </c>
    </row>
    <row r="292" spans="1:22" s="71" customFormat="1" ht="12.75" customHeight="1">
      <c r="A292" s="88" t="s">
        <v>1660</v>
      </c>
      <c r="B292" s="88" t="s">
        <v>1661</v>
      </c>
      <c r="C292" s="72" t="s">
        <v>1662</v>
      </c>
      <c r="D292" s="197" t="str">
        <f t="shared" si="21"/>
        <v>Réveil Matin</v>
      </c>
      <c r="E292" s="197" t="str">
        <f t="shared" si="22"/>
        <v>REVEIL MATIN</v>
      </c>
      <c r="F292" s="189" t="str">
        <f t="shared" si="20"/>
        <v>ECOLE ELEMENTAIRE REVEIL MATIN</v>
      </c>
      <c r="G292" s="72" t="s">
        <v>1663</v>
      </c>
      <c r="H292" s="72" t="s">
        <v>1624</v>
      </c>
      <c r="I292" s="73" t="s">
        <v>1625</v>
      </c>
      <c r="J292" s="74" t="s">
        <v>1664</v>
      </c>
      <c r="K292" s="72" t="s">
        <v>866</v>
      </c>
      <c r="L292" s="72" t="s">
        <v>165</v>
      </c>
      <c r="M292" s="75"/>
      <c r="N292" s="75"/>
      <c r="O292" s="75">
        <v>4470</v>
      </c>
      <c r="P292" s="72">
        <v>639738.5</v>
      </c>
      <c r="Q292" s="72">
        <v>6869489.5999999996</v>
      </c>
      <c r="R292" s="72">
        <v>48.922567000000001</v>
      </c>
      <c r="S292" s="72">
        <v>2.1776490000000002</v>
      </c>
      <c r="T292" s="194" t="str">
        <f t="shared" si="23"/>
        <v>REVEIL MATIN</v>
      </c>
      <c r="U292" s="190" t="str">
        <f t="shared" si="24"/>
        <v>REVEIL MATIN</v>
      </c>
      <c r="V292" s="76" t="s">
        <v>761</v>
      </c>
    </row>
    <row r="293" spans="1:22" s="71" customFormat="1" ht="12.75" customHeight="1">
      <c r="A293" s="88" t="s">
        <v>1665</v>
      </c>
      <c r="B293" s="88" t="s">
        <v>1666</v>
      </c>
      <c r="C293" s="72" t="s">
        <v>1667</v>
      </c>
      <c r="D293" s="197" t="str">
        <f t="shared" si="21"/>
        <v>Salvador Allende</v>
      </c>
      <c r="E293" s="197" t="str">
        <f t="shared" si="22"/>
        <v>SALVADOR ALLENDE</v>
      </c>
      <c r="F293" s="189" t="str">
        <f t="shared" si="20"/>
        <v>ECOLE MATERNELLE SALVADOR ALLENDE</v>
      </c>
      <c r="G293" s="72" t="s">
        <v>1668</v>
      </c>
      <c r="H293" s="72" t="s">
        <v>1624</v>
      </c>
      <c r="I293" s="73" t="s">
        <v>1625</v>
      </c>
      <c r="J293" s="74" t="s">
        <v>1669</v>
      </c>
      <c r="K293" s="72" t="s">
        <v>866</v>
      </c>
      <c r="L293" s="72" t="s">
        <v>83</v>
      </c>
      <c r="M293" s="75"/>
      <c r="N293" s="75"/>
      <c r="O293" s="75">
        <v>4591</v>
      </c>
      <c r="P293" s="72">
        <v>640132.19999999995</v>
      </c>
      <c r="Q293" s="72">
        <v>6869720</v>
      </c>
      <c r="R293" s="72">
        <v>48.924675999999998</v>
      </c>
      <c r="S293" s="72">
        <v>2.1829879999999999</v>
      </c>
      <c r="T293" s="194" t="str">
        <f t="shared" si="23"/>
        <v>SALVADOR ALLENDE</v>
      </c>
      <c r="U293" s="190" t="str">
        <f t="shared" si="24"/>
        <v>SALVADOR ALLENDE</v>
      </c>
      <c r="V293" s="76" t="s">
        <v>761</v>
      </c>
    </row>
    <row r="294" spans="1:22" s="71" customFormat="1" ht="12.75" customHeight="1">
      <c r="A294" s="88" t="s">
        <v>1670</v>
      </c>
      <c r="B294" s="88" t="s">
        <v>1671</v>
      </c>
      <c r="C294" s="72" t="s">
        <v>1672</v>
      </c>
      <c r="D294" s="197" t="str">
        <f t="shared" si="21"/>
        <v>Jean Piaget</v>
      </c>
      <c r="E294" s="197" t="str">
        <f t="shared" si="22"/>
        <v>JEAN PIAGET</v>
      </c>
      <c r="F294" s="189" t="str">
        <f t="shared" si="20"/>
        <v>ECOLE MATERNELLE JEAN PIAGET</v>
      </c>
      <c r="G294" s="72" t="s">
        <v>1645</v>
      </c>
      <c r="H294" s="72" t="s">
        <v>1624</v>
      </c>
      <c r="I294" s="73" t="s">
        <v>1625</v>
      </c>
      <c r="J294" s="74" t="s">
        <v>1673</v>
      </c>
      <c r="K294" s="72" t="s">
        <v>866</v>
      </c>
      <c r="L294" s="72" t="s">
        <v>83</v>
      </c>
      <c r="M294" s="75"/>
      <c r="N294" s="75"/>
      <c r="O294" s="75">
        <v>4192</v>
      </c>
      <c r="P294" s="72">
        <v>640303.19999999995</v>
      </c>
      <c r="Q294" s="72">
        <v>6869572.7999999998</v>
      </c>
      <c r="R294" s="72">
        <v>48.923368000000004</v>
      </c>
      <c r="S294" s="72">
        <v>2.185343</v>
      </c>
      <c r="T294" s="194" t="str">
        <f t="shared" si="23"/>
        <v>JEAN PIAGET</v>
      </c>
      <c r="U294" s="190" t="str">
        <f t="shared" si="24"/>
        <v>JEAN PIAGET</v>
      </c>
      <c r="V294" s="76" t="s">
        <v>761</v>
      </c>
    </row>
    <row r="295" spans="1:22" s="71" customFormat="1" ht="12.75" customHeight="1">
      <c r="A295" s="88" t="s">
        <v>1674</v>
      </c>
      <c r="B295" s="88" t="s">
        <v>1675</v>
      </c>
      <c r="C295" s="72" t="s">
        <v>1676</v>
      </c>
      <c r="D295" s="197" t="str">
        <f t="shared" si="21"/>
        <v>Francis Julliand</v>
      </c>
      <c r="E295" s="197" t="str">
        <f t="shared" si="22"/>
        <v>FRANCIS JULLIAND</v>
      </c>
      <c r="F295" s="189" t="str">
        <f t="shared" si="20"/>
        <v>ECOLE MATERNELLE FRANCIS JULLIAND</v>
      </c>
      <c r="G295" s="72" t="s">
        <v>1677</v>
      </c>
      <c r="H295" s="72" t="s">
        <v>1624</v>
      </c>
      <c r="I295" s="73" t="s">
        <v>1625</v>
      </c>
      <c r="J295" s="74" t="s">
        <v>1678</v>
      </c>
      <c r="K295" s="72" t="s">
        <v>866</v>
      </c>
      <c r="L295" s="72" t="s">
        <v>83</v>
      </c>
      <c r="M295" s="75"/>
      <c r="N295" s="75"/>
      <c r="O295" s="75">
        <v>2388</v>
      </c>
      <c r="P295" s="72">
        <v>640618.19999999995</v>
      </c>
      <c r="Q295" s="72">
        <v>6869879.2999999998</v>
      </c>
      <c r="R295" s="72">
        <v>48.926152999999999</v>
      </c>
      <c r="S295" s="72">
        <v>2.1895980000000002</v>
      </c>
      <c r="T295" s="194" t="str">
        <f t="shared" si="23"/>
        <v>FRANCIS JULLIAND</v>
      </c>
      <c r="U295" s="190" t="str">
        <f t="shared" si="24"/>
        <v>FRANCIS JULLIAND</v>
      </c>
      <c r="V295" s="76" t="s">
        <v>761</v>
      </c>
    </row>
    <row r="296" spans="1:22" s="71" customFormat="1" ht="12.75" customHeight="1">
      <c r="A296" s="88" t="s">
        <v>1679</v>
      </c>
      <c r="B296" s="88" t="s">
        <v>1680</v>
      </c>
      <c r="C296" s="72" t="s">
        <v>174</v>
      </c>
      <c r="D296" s="197" t="str">
        <f t="shared" si="21"/>
        <v>Pauline Kergomard</v>
      </c>
      <c r="E296" s="197" t="str">
        <f t="shared" si="22"/>
        <v>PAULINE KERGOMARD</v>
      </c>
      <c r="F296" s="189" t="str">
        <f t="shared" si="20"/>
        <v>ECOLE MATERNELLE PAULINE KERGOMARD</v>
      </c>
      <c r="G296" s="72" t="s">
        <v>1654</v>
      </c>
      <c r="H296" s="72" t="s">
        <v>1624</v>
      </c>
      <c r="I296" s="73" t="s">
        <v>1625</v>
      </c>
      <c r="J296" s="74" t="s">
        <v>1681</v>
      </c>
      <c r="K296" s="72" t="s">
        <v>866</v>
      </c>
      <c r="L296" s="72" t="s">
        <v>83</v>
      </c>
      <c r="M296" s="75"/>
      <c r="N296" s="75"/>
      <c r="O296" s="75">
        <v>1858</v>
      </c>
      <c r="P296" s="72">
        <v>641304</v>
      </c>
      <c r="Q296" s="72">
        <v>6870302.2999999998</v>
      </c>
      <c r="R296" s="72">
        <v>48.930019999999999</v>
      </c>
      <c r="S296" s="72">
        <v>2.1988979999999998</v>
      </c>
      <c r="T296" s="194" t="str">
        <f t="shared" si="23"/>
        <v>PAULINE KERGOMARD</v>
      </c>
      <c r="U296" s="190" t="str">
        <f t="shared" si="24"/>
        <v>PAULINE KERGOMARD</v>
      </c>
      <c r="V296" s="76" t="s">
        <v>761</v>
      </c>
    </row>
    <row r="297" spans="1:22" s="71" customFormat="1" ht="12.75" customHeight="1">
      <c r="A297" s="88" t="s">
        <v>1682</v>
      </c>
      <c r="B297" s="88" t="s">
        <v>1683</v>
      </c>
      <c r="C297" s="72" t="s">
        <v>1684</v>
      </c>
      <c r="D297" s="197" t="str">
        <f t="shared" si="21"/>
        <v>Victor Schoelcher</v>
      </c>
      <c r="E297" s="197" t="str">
        <f t="shared" si="22"/>
        <v>VICTOR SCHOELCHER</v>
      </c>
      <c r="F297" s="189" t="str">
        <f t="shared" si="20"/>
        <v>ECOLE MATERNELLE VICTOR SCHOELCHER</v>
      </c>
      <c r="G297" s="72" t="s">
        <v>1685</v>
      </c>
      <c r="H297" s="72" t="s">
        <v>1624</v>
      </c>
      <c r="I297" s="73" t="s">
        <v>1625</v>
      </c>
      <c r="J297" s="74" t="s">
        <v>1686</v>
      </c>
      <c r="K297" s="72" t="s">
        <v>866</v>
      </c>
      <c r="L297" s="72" t="s">
        <v>83</v>
      </c>
      <c r="M297" s="75"/>
      <c r="N297" s="75"/>
      <c r="O297" s="75">
        <v>5113</v>
      </c>
      <c r="P297" s="72">
        <v>639867.19999999995</v>
      </c>
      <c r="Q297" s="72">
        <v>6869409.4000000004</v>
      </c>
      <c r="R297" s="72">
        <v>48.921858</v>
      </c>
      <c r="S297" s="72">
        <v>2.1794159999999998</v>
      </c>
      <c r="T297" s="194" t="str">
        <f t="shared" si="23"/>
        <v>VICTOR SCHOELCHER</v>
      </c>
      <c r="U297" s="190" t="str">
        <f t="shared" si="24"/>
        <v>VICTOR SCHOELCHER</v>
      </c>
      <c r="V297" s="76" t="s">
        <v>761</v>
      </c>
    </row>
    <row r="298" spans="1:22" s="71" customFormat="1" ht="12.75" customHeight="1">
      <c r="A298" s="88" t="s">
        <v>1687</v>
      </c>
      <c r="B298" s="88" t="s">
        <v>1688</v>
      </c>
      <c r="C298" s="72" t="s">
        <v>1689</v>
      </c>
      <c r="D298" s="197" t="str">
        <f t="shared" si="21"/>
        <v>Léon Frapie</v>
      </c>
      <c r="E298" s="197" t="str">
        <f t="shared" si="22"/>
        <v>LEON FRAPIE</v>
      </c>
      <c r="F298" s="189" t="str">
        <f t="shared" si="20"/>
        <v>ECOLE MATERNELLE LEON FRAPIE</v>
      </c>
      <c r="G298" s="72" t="s">
        <v>1690</v>
      </c>
      <c r="H298" s="72" t="s">
        <v>1624</v>
      </c>
      <c r="I298" s="73" t="s">
        <v>1625</v>
      </c>
      <c r="J298" s="74" t="s">
        <v>1691</v>
      </c>
      <c r="K298" s="72" t="s">
        <v>866</v>
      </c>
      <c r="L298" s="72" t="s">
        <v>83</v>
      </c>
      <c r="M298" s="75"/>
      <c r="N298" s="75"/>
      <c r="O298" s="75">
        <v>8940</v>
      </c>
      <c r="P298" s="72">
        <v>639531.1</v>
      </c>
      <c r="Q298" s="72">
        <v>6870230.2000000002</v>
      </c>
      <c r="R298" s="72">
        <v>48.929206999999998</v>
      </c>
      <c r="S298" s="72">
        <v>2.1747130000000001</v>
      </c>
      <c r="T298" s="194" t="str">
        <f t="shared" si="23"/>
        <v>LEON FRAPIE</v>
      </c>
      <c r="U298" s="190" t="str">
        <f t="shared" si="24"/>
        <v>LEON FRAPIE</v>
      </c>
      <c r="V298" s="76" t="s">
        <v>761</v>
      </c>
    </row>
    <row r="299" spans="1:22" s="71" customFormat="1" ht="12.75" customHeight="1">
      <c r="A299" s="72" t="s">
        <v>1692</v>
      </c>
      <c r="B299" s="72" t="s">
        <v>1693</v>
      </c>
      <c r="C299" s="72" t="s">
        <v>1694</v>
      </c>
      <c r="D299" s="197" t="str">
        <f t="shared" si="21"/>
        <v>Famy</v>
      </c>
      <c r="E299" s="197" t="str">
        <f t="shared" si="22"/>
        <v>FAMY</v>
      </c>
      <c r="F299" s="189" t="str">
        <f t="shared" si="20"/>
        <v>ECOLE MATERNELLE FAMY</v>
      </c>
      <c r="G299" s="72" t="s">
        <v>1231</v>
      </c>
      <c r="H299" s="72" t="s">
        <v>643</v>
      </c>
      <c r="I299" s="73" t="s">
        <v>1695</v>
      </c>
      <c r="J299" s="74" t="s">
        <v>1696</v>
      </c>
      <c r="K299" s="72" t="s">
        <v>330</v>
      </c>
      <c r="L299" s="72" t="s">
        <v>83</v>
      </c>
      <c r="M299" s="75"/>
      <c r="N299" s="75"/>
      <c r="O299" s="75">
        <v>3977</v>
      </c>
      <c r="P299" s="72">
        <v>611643.1</v>
      </c>
      <c r="Q299" s="72">
        <v>6877140.4000000004</v>
      </c>
      <c r="R299" s="72">
        <v>48.988114000000003</v>
      </c>
      <c r="S299" s="72">
        <v>1.792702</v>
      </c>
      <c r="T299" s="194" t="str">
        <f t="shared" si="23"/>
        <v>FAMY</v>
      </c>
      <c r="U299" s="190" t="str">
        <f t="shared" si="24"/>
        <v>FAMY</v>
      </c>
      <c r="V299" s="76" t="s">
        <v>647</v>
      </c>
    </row>
    <row r="300" spans="1:22" s="71" customFormat="1" ht="12.75" customHeight="1">
      <c r="A300" s="72" t="s">
        <v>1697</v>
      </c>
      <c r="B300" s="72" t="s">
        <v>1698</v>
      </c>
      <c r="C300" s="72" t="s">
        <v>1699</v>
      </c>
      <c r="D300" s="197" t="str">
        <f t="shared" si="21"/>
        <v>Famy</v>
      </c>
      <c r="E300" s="197" t="str">
        <f t="shared" si="22"/>
        <v>FAMY</v>
      </c>
      <c r="F300" s="189" t="str">
        <f t="shared" si="20"/>
        <v>ECOLE ELEMENTAIRE FAMY</v>
      </c>
      <c r="G300" s="72" t="s">
        <v>1231</v>
      </c>
      <c r="H300" s="72" t="s">
        <v>643</v>
      </c>
      <c r="I300" s="73" t="s">
        <v>1695</v>
      </c>
      <c r="J300" s="74" t="s">
        <v>1700</v>
      </c>
      <c r="K300" s="72" t="s">
        <v>330</v>
      </c>
      <c r="L300" s="72" t="s">
        <v>165</v>
      </c>
      <c r="M300" s="75"/>
      <c r="N300" s="75"/>
      <c r="O300" s="75">
        <v>3432</v>
      </c>
      <c r="P300" s="72">
        <v>611671.1</v>
      </c>
      <c r="Q300" s="72">
        <v>6877160</v>
      </c>
      <c r="R300" s="72">
        <v>48.988294000000003</v>
      </c>
      <c r="S300" s="72">
        <v>1.7930809999999999</v>
      </c>
      <c r="T300" s="194" t="str">
        <f t="shared" si="23"/>
        <v>FAMY</v>
      </c>
      <c r="U300" s="190" t="str">
        <f t="shared" si="24"/>
        <v>FAMY</v>
      </c>
      <c r="V300" s="76" t="s">
        <v>647</v>
      </c>
    </row>
    <row r="301" spans="1:22" s="71" customFormat="1" ht="12.75" customHeight="1">
      <c r="A301" s="72" t="s">
        <v>1701</v>
      </c>
      <c r="B301" s="72" t="s">
        <v>1702</v>
      </c>
      <c r="C301" s="72" t="s">
        <v>1703</v>
      </c>
      <c r="D301" s="197" t="str">
        <f t="shared" si="21"/>
        <v>Les Quatre Eléments</v>
      </c>
      <c r="E301" s="197" t="str">
        <f t="shared" si="22"/>
        <v>LES QUATRE ELEMENTS</v>
      </c>
      <c r="F301" s="189" t="str">
        <f t="shared" si="20"/>
        <v>ECOLE ELEMENTAIRE LES QUATRE ELEMENTS</v>
      </c>
      <c r="G301" s="72" t="s">
        <v>1704</v>
      </c>
      <c r="H301" s="72" t="s">
        <v>643</v>
      </c>
      <c r="I301" s="73" t="s">
        <v>1695</v>
      </c>
      <c r="J301" s="74" t="s">
        <v>1705</v>
      </c>
      <c r="K301" s="72" t="s">
        <v>330</v>
      </c>
      <c r="L301" s="72" t="s">
        <v>165</v>
      </c>
      <c r="M301" s="75"/>
      <c r="N301" s="75"/>
      <c r="O301" s="75">
        <v>4487</v>
      </c>
      <c r="P301" s="72">
        <v>611827.30000000005</v>
      </c>
      <c r="Q301" s="72">
        <v>6876858.9000000004</v>
      </c>
      <c r="R301" s="72">
        <v>48.985607999999999</v>
      </c>
      <c r="S301" s="72">
        <v>1.7952779999999999</v>
      </c>
      <c r="T301" s="194" t="str">
        <f t="shared" si="23"/>
        <v>LES QUATRE ELEMENTS</v>
      </c>
      <c r="U301" s="190" t="str">
        <f t="shared" si="24"/>
        <v>LES QUATRE ELEMENTS</v>
      </c>
      <c r="V301" s="76" t="s">
        <v>647</v>
      </c>
    </row>
    <row r="302" spans="1:22" s="71" customFormat="1" ht="12.75" customHeight="1">
      <c r="A302" s="72" t="s">
        <v>1706</v>
      </c>
      <c r="B302" s="72" t="s">
        <v>1707</v>
      </c>
      <c r="C302" s="72" t="s">
        <v>1708</v>
      </c>
      <c r="D302" s="197" t="str">
        <f t="shared" si="21"/>
        <v>Plein Ciel</v>
      </c>
      <c r="E302" s="197" t="str">
        <f t="shared" si="22"/>
        <v>PLEIN CIEL</v>
      </c>
      <c r="F302" s="189" t="str">
        <f t="shared" si="20"/>
        <v>ECOLE MATERNELLE PLEIN CIEL</v>
      </c>
      <c r="G302" s="72" t="s">
        <v>1709</v>
      </c>
      <c r="H302" s="72" t="s">
        <v>643</v>
      </c>
      <c r="I302" s="73" t="s">
        <v>1695</v>
      </c>
      <c r="J302" s="74" t="s">
        <v>1710</v>
      </c>
      <c r="K302" s="72" t="s">
        <v>330</v>
      </c>
      <c r="L302" s="72" t="s">
        <v>83</v>
      </c>
      <c r="M302" s="75"/>
      <c r="N302" s="75"/>
      <c r="O302" s="75">
        <v>2130</v>
      </c>
      <c r="P302" s="72">
        <v>611790.4</v>
      </c>
      <c r="Q302" s="72">
        <v>6876919.9000000004</v>
      </c>
      <c r="R302" s="72">
        <v>48.986151</v>
      </c>
      <c r="S302" s="72">
        <v>1.7947610000000001</v>
      </c>
      <c r="T302" s="194" t="str">
        <f t="shared" si="23"/>
        <v>PLEIN CIEL</v>
      </c>
      <c r="U302" s="190" t="str">
        <f t="shared" si="24"/>
        <v>PLEIN CIEL</v>
      </c>
      <c r="V302" s="76" t="s">
        <v>647</v>
      </c>
    </row>
    <row r="303" spans="1:22" s="71" customFormat="1" ht="12.75" customHeight="1">
      <c r="A303" s="72" t="s">
        <v>1711</v>
      </c>
      <c r="B303" s="72" t="s">
        <v>1712</v>
      </c>
      <c r="C303" s="72" t="s">
        <v>245</v>
      </c>
      <c r="D303" s="197" t="str">
        <f t="shared" si="21"/>
        <v/>
      </c>
      <c r="E303" s="197" t="str">
        <f t="shared" si="22"/>
        <v/>
      </c>
      <c r="F303" s="189" t="str">
        <f t="shared" si="20"/>
        <v xml:space="preserve">ECOLE PRIMAIRE </v>
      </c>
      <c r="G303" s="72" t="s">
        <v>1713</v>
      </c>
      <c r="H303" s="72" t="s">
        <v>643</v>
      </c>
      <c r="I303" s="73" t="s">
        <v>1714</v>
      </c>
      <c r="J303" s="74" t="s">
        <v>1715</v>
      </c>
      <c r="K303" s="72" t="s">
        <v>646</v>
      </c>
      <c r="L303" s="72" t="s">
        <v>195</v>
      </c>
      <c r="M303" s="75"/>
      <c r="N303" s="75"/>
      <c r="O303" s="75">
        <v>6605</v>
      </c>
      <c r="P303" s="72">
        <v>615864.9</v>
      </c>
      <c r="Q303" s="72">
        <v>6883673.2000000002</v>
      </c>
      <c r="R303" s="72">
        <v>49.047415999999998</v>
      </c>
      <c r="S303" s="72">
        <v>1.8490789999999999</v>
      </c>
      <c r="T303" s="194" t="str">
        <f t="shared" si="23"/>
        <v>JAMBVILLE</v>
      </c>
      <c r="U303" s="190" t="str">
        <f t="shared" si="24"/>
        <v>JAMBVILLE</v>
      </c>
      <c r="V303" s="76" t="s">
        <v>647</v>
      </c>
    </row>
    <row r="304" spans="1:22" s="71" customFormat="1" ht="12.75" customHeight="1">
      <c r="A304" s="72" t="s">
        <v>1716</v>
      </c>
      <c r="B304" s="72" t="s">
        <v>1717</v>
      </c>
      <c r="C304" s="72" t="s">
        <v>1718</v>
      </c>
      <c r="D304" s="197" t="str">
        <f t="shared" si="21"/>
        <v>Hélène Boucher</v>
      </c>
      <c r="E304" s="197" t="str">
        <f t="shared" si="22"/>
        <v>HELENE BOUCHER</v>
      </c>
      <c r="F304" s="189" t="str">
        <f t="shared" si="20"/>
        <v>ECOLE MATERNELLE HELENE BOUCHER</v>
      </c>
      <c r="G304" s="72" t="s">
        <v>1719</v>
      </c>
      <c r="H304" s="72" t="s">
        <v>1720</v>
      </c>
      <c r="I304" s="73" t="s">
        <v>1721</v>
      </c>
      <c r="J304" s="74" t="s">
        <v>1722</v>
      </c>
      <c r="K304" s="72" t="s">
        <v>400</v>
      </c>
      <c r="L304" s="72" t="s">
        <v>83</v>
      </c>
      <c r="M304" s="75"/>
      <c r="N304" s="75"/>
      <c r="O304" s="75">
        <v>2181</v>
      </c>
      <c r="P304" s="72">
        <v>619047.6</v>
      </c>
      <c r="Q304" s="72">
        <v>6856389.7999999998</v>
      </c>
      <c r="R304" s="72">
        <v>48.802498999999997</v>
      </c>
      <c r="S304" s="72">
        <v>1.8978200000000001</v>
      </c>
      <c r="T304" s="194" t="str">
        <f t="shared" si="23"/>
        <v>HELENE BOUCHER</v>
      </c>
      <c r="U304" s="190" t="str">
        <f t="shared" si="24"/>
        <v>HELENE BOUCHER</v>
      </c>
      <c r="V304" s="76" t="s">
        <v>166</v>
      </c>
    </row>
    <row r="305" spans="1:22" s="71" customFormat="1" ht="12.75" customHeight="1">
      <c r="A305" s="72" t="s">
        <v>1723</v>
      </c>
      <c r="B305" s="72" t="s">
        <v>1724</v>
      </c>
      <c r="C305" s="72" t="s">
        <v>784</v>
      </c>
      <c r="D305" s="197" t="str">
        <f t="shared" si="21"/>
        <v>Jacques Prévert</v>
      </c>
      <c r="E305" s="197" t="str">
        <f t="shared" si="22"/>
        <v>JACQUES PREVERT</v>
      </c>
      <c r="F305" s="189" t="str">
        <f t="shared" si="20"/>
        <v>ECOLE ELEMENTAIRE JACQUES PREVERT</v>
      </c>
      <c r="G305" s="72" t="s">
        <v>1725</v>
      </c>
      <c r="H305" s="72" t="s">
        <v>1720</v>
      </c>
      <c r="I305" s="73" t="s">
        <v>1721</v>
      </c>
      <c r="J305" s="74" t="s">
        <v>1726</v>
      </c>
      <c r="K305" s="72" t="s">
        <v>400</v>
      </c>
      <c r="L305" s="72" t="s">
        <v>165</v>
      </c>
      <c r="M305" s="75"/>
      <c r="N305" s="75"/>
      <c r="O305" s="75">
        <v>6275</v>
      </c>
      <c r="P305" s="72">
        <v>619178.30000000005</v>
      </c>
      <c r="Q305" s="72">
        <v>6856400.0999999996</v>
      </c>
      <c r="R305" s="72">
        <v>48.802608999999997</v>
      </c>
      <c r="S305" s="72">
        <v>1.899597</v>
      </c>
      <c r="T305" s="194" t="str">
        <f t="shared" si="23"/>
        <v>JACQUES PREVERT</v>
      </c>
      <c r="U305" s="190" t="str">
        <f t="shared" si="24"/>
        <v>JACQUES PREVERT</v>
      </c>
      <c r="V305" s="76" t="s">
        <v>166</v>
      </c>
    </row>
    <row r="306" spans="1:22" s="71" customFormat="1" ht="12.75" customHeight="1">
      <c r="A306" s="72" t="s">
        <v>1727</v>
      </c>
      <c r="B306" s="72" t="s">
        <v>1728</v>
      </c>
      <c r="C306" s="72" t="s">
        <v>1729</v>
      </c>
      <c r="D306" s="197" t="str">
        <f t="shared" si="21"/>
        <v>Parc de Diane</v>
      </c>
      <c r="E306" s="197" t="str">
        <f t="shared" si="22"/>
        <v>PARC DE DIANE</v>
      </c>
      <c r="F306" s="189" t="str">
        <f t="shared" si="20"/>
        <v>ECOLE MATERNELLE PARC DE DIANE</v>
      </c>
      <c r="G306" s="72" t="s">
        <v>1730</v>
      </c>
      <c r="H306" s="72" t="s">
        <v>1731</v>
      </c>
      <c r="I306" s="73" t="s">
        <v>1732</v>
      </c>
      <c r="J306" s="74" t="s">
        <v>1733</v>
      </c>
      <c r="K306" s="72" t="s">
        <v>856</v>
      </c>
      <c r="L306" s="72" t="s">
        <v>83</v>
      </c>
      <c r="M306" s="75"/>
      <c r="N306" s="75"/>
      <c r="O306" s="75">
        <v>6614</v>
      </c>
      <c r="P306" s="72">
        <v>640361.19999999995</v>
      </c>
      <c r="Q306" s="72">
        <v>6850789.0999999996</v>
      </c>
      <c r="R306" s="72">
        <v>48.754454000000003</v>
      </c>
      <c r="S306" s="72">
        <v>2.1887669999999999</v>
      </c>
      <c r="T306" s="194" t="str">
        <f t="shared" si="23"/>
        <v>PARC DE DIANE</v>
      </c>
      <c r="U306" s="190" t="str">
        <f t="shared" si="24"/>
        <v>PARC DE DIANE</v>
      </c>
      <c r="V306" s="76" t="s">
        <v>655</v>
      </c>
    </row>
    <row r="307" spans="1:22" s="71" customFormat="1" ht="12.75" customHeight="1">
      <c r="A307" s="72" t="s">
        <v>1734</v>
      </c>
      <c r="B307" s="72" t="s">
        <v>1735</v>
      </c>
      <c r="C307" s="72" t="s">
        <v>1736</v>
      </c>
      <c r="D307" s="197" t="str">
        <f t="shared" si="21"/>
        <v>du Parc de Diane</v>
      </c>
      <c r="E307" s="197" t="str">
        <f t="shared" si="22"/>
        <v>DU PARC DE DIANE</v>
      </c>
      <c r="F307" s="189" t="str">
        <f t="shared" si="20"/>
        <v>ECOLE ELEMENTAIRE DU PARC DE DIANE</v>
      </c>
      <c r="G307" s="72" t="s">
        <v>1730</v>
      </c>
      <c r="H307" s="72" t="s">
        <v>1731</v>
      </c>
      <c r="I307" s="73" t="s">
        <v>1732</v>
      </c>
      <c r="J307" s="74" t="s">
        <v>1737</v>
      </c>
      <c r="K307" s="72" t="s">
        <v>856</v>
      </c>
      <c r="L307" s="72" t="s">
        <v>165</v>
      </c>
      <c r="M307" s="75"/>
      <c r="N307" s="75"/>
      <c r="O307" s="75">
        <v>8273</v>
      </c>
      <c r="P307" s="72">
        <v>640361.19999999995</v>
      </c>
      <c r="Q307" s="72">
        <v>6850789.0999999996</v>
      </c>
      <c r="R307" s="72">
        <v>48.754454000000003</v>
      </c>
      <c r="S307" s="72">
        <v>2.1887669999999999</v>
      </c>
      <c r="T307" s="194" t="str">
        <f t="shared" si="23"/>
        <v>DU PARC DE DIANE</v>
      </c>
      <c r="U307" s="190" t="str">
        <f t="shared" si="24"/>
        <v>LE PARC DE DIANE</v>
      </c>
      <c r="V307" s="76" t="s">
        <v>655</v>
      </c>
    </row>
    <row r="308" spans="1:22" s="71" customFormat="1" ht="12.75" customHeight="1">
      <c r="A308" s="72" t="s">
        <v>1738</v>
      </c>
      <c r="B308" s="72" t="s">
        <v>1739</v>
      </c>
      <c r="C308" s="72" t="s">
        <v>1740</v>
      </c>
      <c r="D308" s="197" t="str">
        <f t="shared" si="21"/>
        <v>Emile Mousseau</v>
      </c>
      <c r="E308" s="197" t="str">
        <f t="shared" si="22"/>
        <v>EMILE MOUSSEAU</v>
      </c>
      <c r="F308" s="189" t="str">
        <f t="shared" si="20"/>
        <v>ECOLE ELEMENTAIRE EMILE MOUSSEAU</v>
      </c>
      <c r="G308" s="72" t="s">
        <v>1741</v>
      </c>
      <c r="H308" s="72" t="s">
        <v>1731</v>
      </c>
      <c r="I308" s="73" t="s">
        <v>1732</v>
      </c>
      <c r="J308" s="93" t="s">
        <v>1742</v>
      </c>
      <c r="K308" s="72" t="s">
        <v>856</v>
      </c>
      <c r="L308" s="72" t="s">
        <v>165</v>
      </c>
      <c r="M308" s="75"/>
      <c r="N308" s="75"/>
      <c r="O308" s="75">
        <v>4457</v>
      </c>
      <c r="P308" s="72">
        <v>638512.1</v>
      </c>
      <c r="Q308" s="72">
        <v>6852083.7000000002</v>
      </c>
      <c r="R308" s="72">
        <v>48.765923000000001</v>
      </c>
      <c r="S308" s="72">
        <v>2.1634310000000001</v>
      </c>
      <c r="T308" s="194" t="str">
        <f t="shared" si="23"/>
        <v>EMILE MOUSSEAU</v>
      </c>
      <c r="U308" s="190" t="str">
        <f t="shared" si="24"/>
        <v>EMILE MOUSSEAU</v>
      </c>
      <c r="V308" s="76" t="s">
        <v>655</v>
      </c>
    </row>
    <row r="309" spans="1:22" s="71" customFormat="1" ht="12.75" customHeight="1">
      <c r="A309" s="72" t="s">
        <v>1743</v>
      </c>
      <c r="B309" s="72" t="s">
        <v>1744</v>
      </c>
      <c r="C309" s="72" t="s">
        <v>1745</v>
      </c>
      <c r="D309" s="197" t="str">
        <f t="shared" si="21"/>
        <v>Bourget Calmette</v>
      </c>
      <c r="E309" s="197" t="str">
        <f t="shared" si="22"/>
        <v>BOURGET CALMETTE</v>
      </c>
      <c r="F309" s="189" t="str">
        <f t="shared" si="20"/>
        <v>ECOLE ELEMENTAIRE BOURGET CALMETTE</v>
      </c>
      <c r="G309" s="72" t="s">
        <v>1746</v>
      </c>
      <c r="H309" s="72" t="s">
        <v>1731</v>
      </c>
      <c r="I309" s="73" t="s">
        <v>1732</v>
      </c>
      <c r="J309" s="74" t="s">
        <v>1747</v>
      </c>
      <c r="K309" s="72" t="s">
        <v>856</v>
      </c>
      <c r="L309" s="72" t="s">
        <v>165</v>
      </c>
      <c r="M309" s="75"/>
      <c r="N309" s="75"/>
      <c r="O309" s="75">
        <v>8140</v>
      </c>
      <c r="P309" s="72">
        <v>638382.19999999995</v>
      </c>
      <c r="Q309" s="72">
        <v>6852790.9000000004</v>
      </c>
      <c r="R309" s="72">
        <v>48.772271000000003</v>
      </c>
      <c r="S309" s="72">
        <v>2.1615609999999998</v>
      </c>
      <c r="T309" s="194" t="str">
        <f t="shared" si="23"/>
        <v>BOURGET CALMETTE</v>
      </c>
      <c r="U309" s="190" t="str">
        <f t="shared" si="24"/>
        <v>BOURGET CALMETTE</v>
      </c>
      <c r="V309" s="76" t="s">
        <v>655</v>
      </c>
    </row>
    <row r="310" spans="1:22" s="71" customFormat="1" ht="12.75" customHeight="1">
      <c r="A310" s="72" t="s">
        <v>1748</v>
      </c>
      <c r="B310" s="72" t="s">
        <v>1749</v>
      </c>
      <c r="C310" s="72" t="s">
        <v>1750</v>
      </c>
      <c r="D310" s="197" t="str">
        <f t="shared" si="21"/>
        <v>Jacques Toutain</v>
      </c>
      <c r="E310" s="197" t="str">
        <f t="shared" si="22"/>
        <v>JACQUES TOUTAIN</v>
      </c>
      <c r="F310" s="189" t="str">
        <f t="shared" si="20"/>
        <v>ECOLE MATERNELLE JACQUES TOUTAIN</v>
      </c>
      <c r="G310" s="72" t="s">
        <v>1751</v>
      </c>
      <c r="H310" s="72" t="s">
        <v>1731</v>
      </c>
      <c r="I310" s="73" t="s">
        <v>1732</v>
      </c>
      <c r="J310" s="74" t="s">
        <v>1752</v>
      </c>
      <c r="K310" s="72" t="s">
        <v>856</v>
      </c>
      <c r="L310" s="72" t="s">
        <v>83</v>
      </c>
      <c r="M310" s="75"/>
      <c r="N310" s="75"/>
      <c r="O310" s="75">
        <v>9593</v>
      </c>
      <c r="P310" s="72">
        <v>638463.1</v>
      </c>
      <c r="Q310" s="72">
        <v>6852064.2999999998</v>
      </c>
      <c r="R310" s="72">
        <v>48.765743999999998</v>
      </c>
      <c r="S310" s="72">
        <v>2.1627670000000001</v>
      </c>
      <c r="T310" s="194" t="str">
        <f t="shared" si="23"/>
        <v>JACQUES TOUTAIN</v>
      </c>
      <c r="U310" s="190" t="str">
        <f t="shared" si="24"/>
        <v>JACQUES TOUTAIN</v>
      </c>
      <c r="V310" s="76" t="s">
        <v>655</v>
      </c>
    </row>
    <row r="311" spans="1:22" s="71" customFormat="1" ht="12.75" customHeight="1">
      <c r="A311" s="72" t="s">
        <v>1753</v>
      </c>
      <c r="B311" s="72" t="s">
        <v>1754</v>
      </c>
      <c r="C311" s="72" t="s">
        <v>1755</v>
      </c>
      <c r="D311" s="197" t="str">
        <f t="shared" si="21"/>
        <v>Bourget Calmette</v>
      </c>
      <c r="E311" s="197" t="str">
        <f t="shared" si="22"/>
        <v>BOURGET CALMETTE</v>
      </c>
      <c r="F311" s="189" t="str">
        <f t="shared" si="20"/>
        <v>ECOLE MATERNELLE BOURGET CALMETTE</v>
      </c>
      <c r="G311" s="72" t="s">
        <v>1746</v>
      </c>
      <c r="H311" s="72" t="s">
        <v>1731</v>
      </c>
      <c r="I311" s="73" t="s">
        <v>1732</v>
      </c>
      <c r="J311" s="74" t="s">
        <v>1756</v>
      </c>
      <c r="K311" s="72" t="s">
        <v>856</v>
      </c>
      <c r="L311" s="72" t="s">
        <v>83</v>
      </c>
      <c r="M311" s="75"/>
      <c r="N311" s="75"/>
      <c r="O311" s="75">
        <v>9026</v>
      </c>
      <c r="P311" s="72">
        <v>638346.80000000005</v>
      </c>
      <c r="Q311" s="72">
        <v>6852828.9000000004</v>
      </c>
      <c r="R311" s="72">
        <v>48.772609000000003</v>
      </c>
      <c r="S311" s="72">
        <v>2.1610740000000002</v>
      </c>
      <c r="T311" s="194" t="str">
        <f t="shared" si="23"/>
        <v>BOURGET CALMETTE</v>
      </c>
      <c r="U311" s="190" t="str">
        <f t="shared" si="24"/>
        <v>BOURGET CALMETTE</v>
      </c>
      <c r="V311" s="76" t="s">
        <v>655</v>
      </c>
    </row>
    <row r="312" spans="1:22" s="71" customFormat="1" ht="12.75" customHeight="1">
      <c r="A312" s="72" t="s">
        <v>1757</v>
      </c>
      <c r="B312" s="72" t="s">
        <v>1758</v>
      </c>
      <c r="C312" s="72" t="s">
        <v>245</v>
      </c>
      <c r="D312" s="197" t="str">
        <f t="shared" si="21"/>
        <v/>
      </c>
      <c r="E312" s="197" t="str">
        <f t="shared" si="22"/>
        <v/>
      </c>
      <c r="F312" s="189" t="str">
        <f t="shared" si="20"/>
        <v xml:space="preserve">ECOLE PRIMAIRE </v>
      </c>
      <c r="G312" s="72" t="s">
        <v>1231</v>
      </c>
      <c r="H312" s="72" t="s">
        <v>504</v>
      </c>
      <c r="I312" s="73" t="s">
        <v>1759</v>
      </c>
      <c r="J312" s="74" t="s">
        <v>1760</v>
      </c>
      <c r="K312" s="72" t="s">
        <v>452</v>
      </c>
      <c r="L312" s="72" t="s">
        <v>195</v>
      </c>
      <c r="M312" s="75"/>
      <c r="N312" s="75"/>
      <c r="O312" s="75">
        <v>2583</v>
      </c>
      <c r="P312" s="72">
        <v>601102.1</v>
      </c>
      <c r="Q312" s="72">
        <v>6875806.7999999998</v>
      </c>
      <c r="R312" s="72">
        <v>48.974587999999997</v>
      </c>
      <c r="S312" s="72">
        <v>1.6490100000000001</v>
      </c>
      <c r="T312" s="194" t="str">
        <f t="shared" si="23"/>
        <v>JOUY MAUVOISIN</v>
      </c>
      <c r="U312" s="190" t="str">
        <f t="shared" si="24"/>
        <v>JOUY MAUVOISIN</v>
      </c>
      <c r="V312" s="76" t="s">
        <v>251</v>
      </c>
    </row>
    <row r="313" spans="1:22" s="71" customFormat="1" ht="12.75" customHeight="1">
      <c r="A313" s="72" t="s">
        <v>1761</v>
      </c>
      <c r="B313" s="72" t="s">
        <v>1762</v>
      </c>
      <c r="C313" s="72" t="s">
        <v>1763</v>
      </c>
      <c r="D313" s="197" t="str">
        <f t="shared" si="21"/>
        <v>JulCochin</v>
      </c>
      <c r="E313" s="197" t="str">
        <f t="shared" si="22"/>
        <v>JULCOCHIN</v>
      </c>
      <c r="F313" s="189" t="str">
        <f t="shared" si="20"/>
        <v>ECOLE PRIMAIRE JULCOCHIN</v>
      </c>
      <c r="G313" s="72" t="s">
        <v>1764</v>
      </c>
      <c r="H313" s="72" t="s">
        <v>430</v>
      </c>
      <c r="I313" s="73" t="s">
        <v>1765</v>
      </c>
      <c r="J313" s="74" t="s">
        <v>1766</v>
      </c>
      <c r="K313" s="72" t="s">
        <v>271</v>
      </c>
      <c r="L313" s="72" t="s">
        <v>195</v>
      </c>
      <c r="M313" s="75"/>
      <c r="N313" s="75"/>
      <c r="O313" s="75">
        <v>3963</v>
      </c>
      <c r="P313" s="72">
        <v>611036</v>
      </c>
      <c r="Q313" s="72">
        <v>6868630.0999999996</v>
      </c>
      <c r="R313" s="72">
        <v>48.911510999999997</v>
      </c>
      <c r="S313" s="72">
        <v>1.7861959999999999</v>
      </c>
      <c r="T313" s="194" t="str">
        <f t="shared" si="23"/>
        <v>JULCOCHIN</v>
      </c>
      <c r="U313" s="190" t="str">
        <f t="shared" si="24"/>
        <v>JULCOCHIN</v>
      </c>
      <c r="V313" s="76" t="s">
        <v>251</v>
      </c>
    </row>
    <row r="314" spans="1:22" s="71" customFormat="1" ht="12.75" customHeight="1">
      <c r="A314" s="72" t="s">
        <v>1767</v>
      </c>
      <c r="B314" s="72" t="s">
        <v>1768</v>
      </c>
      <c r="C314" s="72" t="s">
        <v>288</v>
      </c>
      <c r="D314" s="197" t="str">
        <f t="shared" si="21"/>
        <v>Le Parc</v>
      </c>
      <c r="E314" s="197" t="str">
        <f t="shared" si="22"/>
        <v>LE PARC</v>
      </c>
      <c r="F314" s="189" t="str">
        <f t="shared" si="20"/>
        <v>ECOLE MATERNELLE LE PARC</v>
      </c>
      <c r="G314" s="72" t="s">
        <v>1769</v>
      </c>
      <c r="H314" s="72" t="s">
        <v>1770</v>
      </c>
      <c r="I314" s="73" t="s">
        <v>1771</v>
      </c>
      <c r="J314" s="74" t="s">
        <v>1772</v>
      </c>
      <c r="K314" s="72" t="s">
        <v>646</v>
      </c>
      <c r="L314" s="72" t="s">
        <v>83</v>
      </c>
      <c r="M314" s="75"/>
      <c r="N314" s="75"/>
      <c r="O314" s="75">
        <v>7158</v>
      </c>
      <c r="P314" s="72">
        <v>615495.80000000005</v>
      </c>
      <c r="Q314" s="72">
        <v>6877329.0999999996</v>
      </c>
      <c r="R314" s="72">
        <v>48.990327999999998</v>
      </c>
      <c r="S314" s="72">
        <v>1.8452999999999999</v>
      </c>
      <c r="T314" s="194" t="str">
        <f t="shared" si="23"/>
        <v>LE PARC</v>
      </c>
      <c r="U314" s="190" t="str">
        <f t="shared" si="24"/>
        <v>LE PARC</v>
      </c>
      <c r="V314" s="76" t="s">
        <v>647</v>
      </c>
    </row>
    <row r="315" spans="1:22" s="71" customFormat="1" ht="12.75" customHeight="1">
      <c r="A315" s="72" t="s">
        <v>1773</v>
      </c>
      <c r="B315" s="72" t="s">
        <v>1774</v>
      </c>
      <c r="C315" s="72" t="s">
        <v>1775</v>
      </c>
      <c r="D315" s="197" t="str">
        <f t="shared" si="21"/>
        <v>Sergenteries</v>
      </c>
      <c r="E315" s="197" t="str">
        <f t="shared" si="22"/>
        <v>SERGENTERIES</v>
      </c>
      <c r="F315" s="189" t="str">
        <f t="shared" si="20"/>
        <v>ECOLE ELEMENTAIRE SERGENTERIES</v>
      </c>
      <c r="G315" s="72" t="s">
        <v>1776</v>
      </c>
      <c r="H315" s="72" t="s">
        <v>1770</v>
      </c>
      <c r="I315" s="73" t="s">
        <v>1771</v>
      </c>
      <c r="J315" s="74" t="s">
        <v>1777</v>
      </c>
      <c r="K315" s="72" t="s">
        <v>646</v>
      </c>
      <c r="L315" s="72" t="s">
        <v>165</v>
      </c>
      <c r="M315" s="75"/>
      <c r="N315" s="75"/>
      <c r="O315" s="75">
        <v>1492</v>
      </c>
      <c r="P315" s="72">
        <v>615642.19999999995</v>
      </c>
      <c r="Q315" s="72">
        <v>6877445.7999999998</v>
      </c>
      <c r="R315" s="72">
        <v>48.991396999999999</v>
      </c>
      <c r="S315" s="72">
        <v>1.8472770000000001</v>
      </c>
      <c r="T315" s="194" t="str">
        <f t="shared" si="23"/>
        <v>SERGENTERIES</v>
      </c>
      <c r="U315" s="190" t="str">
        <f t="shared" si="24"/>
        <v>SERGENTERIES</v>
      </c>
      <c r="V315" s="76" t="s">
        <v>647</v>
      </c>
    </row>
    <row r="316" spans="1:22" s="71" customFormat="1" ht="12.75" customHeight="1">
      <c r="A316" s="72" t="s">
        <v>1778</v>
      </c>
      <c r="B316" s="72" t="s">
        <v>1779</v>
      </c>
      <c r="C316" s="88" t="s">
        <v>1780</v>
      </c>
      <c r="D316" s="197" t="str">
        <f t="shared" si="21"/>
        <v>du Haut des Guerines</v>
      </c>
      <c r="E316" s="197" t="str">
        <f t="shared" si="22"/>
        <v>DU HAUT DES GUERINES</v>
      </c>
      <c r="F316" s="189" t="str">
        <f t="shared" si="20"/>
        <v>ECOLE ELEMENTAIRE DU HAUT DES GUERINES</v>
      </c>
      <c r="G316" s="72" t="s">
        <v>1781</v>
      </c>
      <c r="H316" s="72" t="s">
        <v>1782</v>
      </c>
      <c r="I316" s="73" t="s">
        <v>1783</v>
      </c>
      <c r="J316" s="74" t="s">
        <v>1784</v>
      </c>
      <c r="K316" s="72" t="s">
        <v>414</v>
      </c>
      <c r="L316" s="72" t="s">
        <v>165</v>
      </c>
      <c r="M316" s="75"/>
      <c r="N316" s="75"/>
      <c r="O316" s="75">
        <v>7634</v>
      </c>
      <c r="P316" s="72">
        <v>631493.80000000005</v>
      </c>
      <c r="Q316" s="72">
        <v>6863300.5999999996</v>
      </c>
      <c r="R316" s="72">
        <v>48.866089000000002</v>
      </c>
      <c r="S316" s="72">
        <v>2.066147</v>
      </c>
      <c r="T316" s="194" t="str">
        <f t="shared" si="23"/>
        <v>DU HAUT DES GUERINES</v>
      </c>
      <c r="U316" s="190" t="str">
        <f t="shared" si="24"/>
        <v>LE HAUT DES GUERINES</v>
      </c>
      <c r="V316" s="76" t="s">
        <v>415</v>
      </c>
    </row>
    <row r="317" spans="1:22" s="71" customFormat="1" ht="12.75" customHeight="1">
      <c r="A317" s="72" t="s">
        <v>1785</v>
      </c>
      <c r="B317" s="72" t="s">
        <v>1786</v>
      </c>
      <c r="C317" s="72" t="s">
        <v>1787</v>
      </c>
      <c r="D317" s="197" t="str">
        <f t="shared" si="21"/>
        <v>du Haut des Guerines</v>
      </c>
      <c r="E317" s="197" t="str">
        <f t="shared" si="22"/>
        <v>DU HAUT DES GUERINES</v>
      </c>
      <c r="F317" s="189" t="str">
        <f t="shared" si="20"/>
        <v>ECOLE MATERNELLE DU HAUT DES GUERINES</v>
      </c>
      <c r="G317" s="72" t="s">
        <v>1788</v>
      </c>
      <c r="H317" s="72" t="s">
        <v>1782</v>
      </c>
      <c r="I317" s="73" t="s">
        <v>1783</v>
      </c>
      <c r="J317" s="74" t="s">
        <v>1789</v>
      </c>
      <c r="K317" s="72" t="s">
        <v>414</v>
      </c>
      <c r="L317" s="72" t="s">
        <v>83</v>
      </c>
      <c r="M317" s="75"/>
      <c r="N317" s="75"/>
      <c r="O317" s="75">
        <v>5346</v>
      </c>
      <c r="P317" s="72">
        <v>631452.30000000005</v>
      </c>
      <c r="Q317" s="72">
        <v>6863248.4000000004</v>
      </c>
      <c r="R317" s="72">
        <v>48.865614999999998</v>
      </c>
      <c r="S317" s="72">
        <v>2.0655899999999998</v>
      </c>
      <c r="T317" s="194" t="str">
        <f t="shared" si="23"/>
        <v>DU HAUT DES GUERINES</v>
      </c>
      <c r="U317" s="190" t="str">
        <f t="shared" si="24"/>
        <v>LE HAUT DES GUERINES</v>
      </c>
      <c r="V317" s="76" t="s">
        <v>415</v>
      </c>
    </row>
    <row r="318" spans="1:22" s="71" customFormat="1" ht="12.75" customHeight="1">
      <c r="A318" s="72" t="s">
        <v>1790</v>
      </c>
      <c r="B318" s="72" t="s">
        <v>1791</v>
      </c>
      <c r="C318" s="72" t="s">
        <v>1792</v>
      </c>
      <c r="D318" s="197" t="str">
        <f t="shared" si="21"/>
        <v>Les Chanterelles</v>
      </c>
      <c r="E318" s="197" t="str">
        <f t="shared" si="22"/>
        <v>LES CHANTERELLES</v>
      </c>
      <c r="F318" s="189" t="str">
        <f t="shared" si="20"/>
        <v>ECOLE PRIMAIRE LES CHANTERELLES</v>
      </c>
      <c r="G318" s="72" t="s">
        <v>1793</v>
      </c>
      <c r="H318" s="72" t="s">
        <v>1232</v>
      </c>
      <c r="I318" s="73" t="s">
        <v>1794</v>
      </c>
      <c r="J318" s="74" t="s">
        <v>1795</v>
      </c>
      <c r="K318" s="72" t="s">
        <v>250</v>
      </c>
      <c r="L318" s="72" t="s">
        <v>195</v>
      </c>
      <c r="M318" s="75"/>
      <c r="N318" s="75"/>
      <c r="O318" s="75">
        <v>7103</v>
      </c>
      <c r="P318" s="72">
        <v>600489.30000000005</v>
      </c>
      <c r="Q318" s="72">
        <v>6843188.5999999996</v>
      </c>
      <c r="R318" s="72">
        <v>48.681187000000001</v>
      </c>
      <c r="S318" s="72">
        <v>1.6482669999999999</v>
      </c>
      <c r="T318" s="194" t="str">
        <f t="shared" si="23"/>
        <v>LES CHANTERELLES</v>
      </c>
      <c r="U318" s="190" t="str">
        <f t="shared" si="24"/>
        <v>LES CHANTERELLES</v>
      </c>
      <c r="V318" s="76" t="s">
        <v>166</v>
      </c>
    </row>
    <row r="319" spans="1:22" s="71" customFormat="1" ht="12.75" customHeight="1">
      <c r="A319" s="72" t="s">
        <v>1796</v>
      </c>
      <c r="B319" s="72" t="s">
        <v>1797</v>
      </c>
      <c r="C319" s="72" t="s">
        <v>245</v>
      </c>
      <c r="D319" s="197" t="str">
        <f t="shared" si="21"/>
        <v/>
      </c>
      <c r="E319" s="197" t="str">
        <f t="shared" si="22"/>
        <v/>
      </c>
      <c r="F319" s="189" t="str">
        <f t="shared" si="20"/>
        <v xml:space="preserve">ECOLE PRIMAIRE </v>
      </c>
      <c r="G319" s="72" t="s">
        <v>1798</v>
      </c>
      <c r="H319" s="72" t="s">
        <v>799</v>
      </c>
      <c r="I319" s="73" t="s">
        <v>1799</v>
      </c>
      <c r="J319" s="74" t="s">
        <v>1800</v>
      </c>
      <c r="K319" s="72" t="s">
        <v>164</v>
      </c>
      <c r="L319" s="72" t="s">
        <v>195</v>
      </c>
      <c r="M319" s="75"/>
      <c r="N319" s="75"/>
      <c r="O319" s="75">
        <v>3964</v>
      </c>
      <c r="P319" s="72">
        <v>622801.1</v>
      </c>
      <c r="Q319" s="72">
        <v>6838161.0999999996</v>
      </c>
      <c r="R319" s="72">
        <v>48.639020000000002</v>
      </c>
      <c r="S319" s="72">
        <v>1.9522120000000001</v>
      </c>
      <c r="T319" s="194" t="str">
        <f t="shared" si="23"/>
        <v>LA CELLE LES BORDES</v>
      </c>
      <c r="U319" s="190" t="str">
        <f t="shared" si="24"/>
        <v>LA CELLE LES BORDES</v>
      </c>
      <c r="V319" s="76" t="s">
        <v>166</v>
      </c>
    </row>
    <row r="320" spans="1:22" s="71" customFormat="1" ht="12.75" customHeight="1">
      <c r="A320" s="72" t="s">
        <v>1801</v>
      </c>
      <c r="B320" s="72" t="s">
        <v>1802</v>
      </c>
      <c r="C320" s="72" t="s">
        <v>875</v>
      </c>
      <c r="D320" s="197" t="str">
        <f t="shared" si="21"/>
        <v>Jules Ferry</v>
      </c>
      <c r="E320" s="197" t="str">
        <f t="shared" si="22"/>
        <v>JULES FERRY</v>
      </c>
      <c r="F320" s="189" t="str">
        <f t="shared" si="20"/>
        <v>ECOLE ELEMENTAIRE JULES FERRY</v>
      </c>
      <c r="G320" s="72" t="s">
        <v>1803</v>
      </c>
      <c r="H320" s="72" t="s">
        <v>1804</v>
      </c>
      <c r="I320" s="73" t="s">
        <v>1805</v>
      </c>
      <c r="J320" s="74" t="s">
        <v>1806</v>
      </c>
      <c r="K320" s="72" t="s">
        <v>608</v>
      </c>
      <c r="L320" s="72" t="s">
        <v>165</v>
      </c>
      <c r="M320" s="75"/>
      <c r="N320" s="75"/>
      <c r="O320" s="75">
        <v>7161</v>
      </c>
      <c r="P320" s="72">
        <v>635954.80000000005</v>
      </c>
      <c r="Q320" s="72">
        <v>6861101.9000000004</v>
      </c>
      <c r="R320" s="72">
        <v>48.846775999999998</v>
      </c>
      <c r="S320" s="72">
        <v>2.127284</v>
      </c>
      <c r="T320" s="194" t="str">
        <f t="shared" si="23"/>
        <v>JULES FERRY</v>
      </c>
      <c r="U320" s="190" t="str">
        <f t="shared" si="24"/>
        <v>JULES FERRY</v>
      </c>
      <c r="V320" s="76" t="s">
        <v>415</v>
      </c>
    </row>
    <row r="321" spans="1:22" s="71" customFormat="1" ht="12.75" customHeight="1">
      <c r="A321" s="72" t="s">
        <v>1807</v>
      </c>
      <c r="B321" s="72" t="s">
        <v>1808</v>
      </c>
      <c r="C321" s="72" t="s">
        <v>418</v>
      </c>
      <c r="D321" s="197" t="str">
        <f t="shared" si="21"/>
        <v>Louis Pasteur</v>
      </c>
      <c r="E321" s="197" t="str">
        <f t="shared" si="22"/>
        <v>LOUIS PASTEUR</v>
      </c>
      <c r="F321" s="189" t="str">
        <f t="shared" si="20"/>
        <v>ECOLE MATERNELLE LOUIS PASTEUR</v>
      </c>
      <c r="G321" s="72" t="s">
        <v>1809</v>
      </c>
      <c r="H321" s="72" t="s">
        <v>1804</v>
      </c>
      <c r="I321" s="73" t="s">
        <v>1805</v>
      </c>
      <c r="J321" s="87" t="s">
        <v>1810</v>
      </c>
      <c r="K321" s="72" t="s">
        <v>608</v>
      </c>
      <c r="L321" s="72" t="s">
        <v>83</v>
      </c>
      <c r="M321" s="75"/>
      <c r="N321" s="75"/>
      <c r="O321" s="75">
        <v>8945</v>
      </c>
      <c r="P321" s="72">
        <v>637211.30000000005</v>
      </c>
      <c r="Q321" s="72">
        <v>6861413.9000000004</v>
      </c>
      <c r="R321" s="72">
        <v>48.849705</v>
      </c>
      <c r="S321" s="72">
        <v>2.144358</v>
      </c>
      <c r="T321" s="194" t="str">
        <f t="shared" si="23"/>
        <v>LOUIS PASTEUR</v>
      </c>
      <c r="U321" s="190" t="str">
        <f t="shared" si="24"/>
        <v>LOUIS PASTEUR</v>
      </c>
      <c r="V321" s="76" t="s">
        <v>415</v>
      </c>
    </row>
    <row r="322" spans="1:22" s="71" customFormat="1" ht="12.75" customHeight="1">
      <c r="A322" s="72" t="s">
        <v>1811</v>
      </c>
      <c r="B322" s="72" t="s">
        <v>1812</v>
      </c>
      <c r="C322" s="72" t="s">
        <v>698</v>
      </c>
      <c r="D322" s="197" t="str">
        <f t="shared" si="21"/>
        <v>Louis Pasteur</v>
      </c>
      <c r="E322" s="197" t="str">
        <f t="shared" si="22"/>
        <v>LOUIS PASTEUR</v>
      </c>
      <c r="F322" s="189" t="str">
        <f t="shared" ref="F322:F385" si="25">(IF(L322="M","ECOLE MATERNELLE",IF(L322="E","ECOLE ELEMENTAIRE",IF(L322="P","ECOLE PRIMAIRE","Inconnu"))))&amp;" "&amp;E322</f>
        <v>ECOLE ELEMENTAIRE LOUIS PASTEUR</v>
      </c>
      <c r="G322" s="72" t="s">
        <v>1809</v>
      </c>
      <c r="H322" s="72" t="s">
        <v>1804</v>
      </c>
      <c r="I322" s="73" t="s">
        <v>1805</v>
      </c>
      <c r="J322" s="74" t="s">
        <v>1813</v>
      </c>
      <c r="K322" s="72" t="s">
        <v>608</v>
      </c>
      <c r="L322" s="72" t="s">
        <v>165</v>
      </c>
      <c r="M322" s="75"/>
      <c r="N322" s="75"/>
      <c r="O322" s="75">
        <v>1795</v>
      </c>
      <c r="P322" s="72">
        <v>637192.5</v>
      </c>
      <c r="Q322" s="72">
        <v>6861429.4000000004</v>
      </c>
      <c r="R322" s="72">
        <v>48.849843</v>
      </c>
      <c r="S322" s="72">
        <v>2.1440999999999999</v>
      </c>
      <c r="T322" s="194" t="str">
        <f t="shared" si="23"/>
        <v>LOUIS PASTEUR</v>
      </c>
      <c r="U322" s="190" t="str">
        <f t="shared" si="24"/>
        <v>LOUIS PASTEUR</v>
      </c>
      <c r="V322" s="76" t="s">
        <v>415</v>
      </c>
    </row>
    <row r="323" spans="1:22" s="71" customFormat="1" ht="12.75" customHeight="1">
      <c r="A323" s="72" t="s">
        <v>1814</v>
      </c>
      <c r="B323" s="72" t="s">
        <v>1815</v>
      </c>
      <c r="C323" s="72" t="s">
        <v>1816</v>
      </c>
      <c r="D323" s="197" t="str">
        <f t="shared" ref="D323:D386" si="26">TRIM(SUBSTITUTE(SUBSTITUTE(C323,"Ecole maternelle",""),"Ecole élémentaire",""))</f>
        <v>Pierre et Marie Curie</v>
      </c>
      <c r="E323" s="197" t="str">
        <f t="shared" ref="E323:E386" si="27">UPPER(SUBSTITUTE(SUBSTITUTE(SUBSTITUTE(SUBSTITUTE(SUBSTITUTE(SUBSTITUTE(SUBSTITUTE(D323, "é", "e"), "è", "e"), "ê", "e"), "à", "a"), "â", "a"), "ù", "u"), "ô", "o"))</f>
        <v>PIERRE ET MARIE CURIE</v>
      </c>
      <c r="F323" s="189" t="str">
        <f t="shared" si="25"/>
        <v>ECOLE ELEMENTAIRE PIERRE ET MARIE CURIE</v>
      </c>
      <c r="G323" s="72" t="s">
        <v>1817</v>
      </c>
      <c r="H323" s="72" t="s">
        <v>1804</v>
      </c>
      <c r="I323" s="73" t="s">
        <v>1805</v>
      </c>
      <c r="J323" s="74" t="s">
        <v>1818</v>
      </c>
      <c r="K323" s="72" t="s">
        <v>608</v>
      </c>
      <c r="L323" s="72" t="s">
        <v>165</v>
      </c>
      <c r="M323" s="75"/>
      <c r="N323" s="75"/>
      <c r="O323" s="75">
        <v>8422</v>
      </c>
      <c r="P323" s="72">
        <v>636099.5</v>
      </c>
      <c r="Q323" s="72">
        <v>6860540.0999999996</v>
      </c>
      <c r="R323" s="72">
        <v>48.841737999999999</v>
      </c>
      <c r="S323" s="72">
        <v>2.12934</v>
      </c>
      <c r="T323" s="194" t="str">
        <f t="shared" ref="T323:T386" si="28">IF(D323="",I323,E323)</f>
        <v>PIERRE ET MARIE CURIE</v>
      </c>
      <c r="U323" s="190" t="str">
        <f t="shared" ref="U323:U386" si="29">IF(LEFT(T323,6)="DE LA ",REPLACE(T323,1,6,"LA "), IF(LEFT(T323,4)="DES ",REPLACE(T323,1,4,"LES "), IF(LEFT(T323,3)="DE ",REPLACE(T323,1,3,"LE "), IF(LEFT(T323,3)="DU ",REPLACE(T323,1,3,"LE "),T323))))</f>
        <v>PIERRE ET MARIE CURIE</v>
      </c>
      <c r="V323" s="76" t="s">
        <v>415</v>
      </c>
    </row>
    <row r="324" spans="1:22" s="71" customFormat="1" ht="12.75" customHeight="1">
      <c r="A324" s="72" t="s">
        <v>1819</v>
      </c>
      <c r="B324" s="72" t="s">
        <v>1820</v>
      </c>
      <c r="C324" s="72" t="s">
        <v>1821</v>
      </c>
      <c r="D324" s="197" t="str">
        <f t="shared" si="26"/>
        <v>Jules Ferry</v>
      </c>
      <c r="E324" s="197" t="str">
        <f t="shared" si="27"/>
        <v>JULES FERRY</v>
      </c>
      <c r="F324" s="189" t="str">
        <f t="shared" si="25"/>
        <v>ECOLE MATERNELLE JULES FERRY</v>
      </c>
      <c r="G324" s="72" t="s">
        <v>1803</v>
      </c>
      <c r="H324" s="72" t="s">
        <v>1804</v>
      </c>
      <c r="I324" s="73" t="s">
        <v>1805</v>
      </c>
      <c r="J324" s="74" t="s">
        <v>1822</v>
      </c>
      <c r="K324" s="72" t="s">
        <v>608</v>
      </c>
      <c r="L324" s="72" t="s">
        <v>83</v>
      </c>
      <c r="M324" s="75"/>
      <c r="N324" s="75"/>
      <c r="O324" s="75">
        <v>9225</v>
      </c>
      <c r="P324" s="72">
        <v>635986.9</v>
      </c>
      <c r="Q324" s="72">
        <v>6861075.5</v>
      </c>
      <c r="R324" s="72">
        <v>48.846541999999999</v>
      </c>
      <c r="S324" s="72">
        <v>2.1277249999999999</v>
      </c>
      <c r="T324" s="194" t="str">
        <f t="shared" si="28"/>
        <v>JULES FERRY</v>
      </c>
      <c r="U324" s="190" t="str">
        <f t="shared" si="29"/>
        <v>JULES FERRY</v>
      </c>
      <c r="V324" s="76" t="s">
        <v>415</v>
      </c>
    </row>
    <row r="325" spans="1:22" s="71" customFormat="1" ht="12.75" customHeight="1">
      <c r="A325" s="72" t="s">
        <v>1823</v>
      </c>
      <c r="B325" s="72" t="s">
        <v>1824</v>
      </c>
      <c r="C325" s="72" t="s">
        <v>1825</v>
      </c>
      <c r="D325" s="197" t="str">
        <f t="shared" si="26"/>
        <v>Pierre et Marie Curie</v>
      </c>
      <c r="E325" s="197" t="str">
        <f t="shared" si="27"/>
        <v>PIERRE ET MARIE CURIE</v>
      </c>
      <c r="F325" s="189" t="str">
        <f t="shared" si="25"/>
        <v>ECOLE MATERNELLE PIERRE ET MARIE CURIE</v>
      </c>
      <c r="G325" s="72" t="s">
        <v>1817</v>
      </c>
      <c r="H325" s="72" t="s">
        <v>1804</v>
      </c>
      <c r="I325" s="73" t="s">
        <v>1805</v>
      </c>
      <c r="J325" s="74" t="s">
        <v>1826</v>
      </c>
      <c r="K325" s="72" t="s">
        <v>608</v>
      </c>
      <c r="L325" s="72" t="s">
        <v>83</v>
      </c>
      <c r="M325" s="75"/>
      <c r="N325" s="75"/>
      <c r="O325" s="75">
        <v>1473</v>
      </c>
      <c r="P325" s="72">
        <v>636151.9</v>
      </c>
      <c r="Q325" s="72">
        <v>6860529.7999999998</v>
      </c>
      <c r="R325" s="72">
        <v>48.841650999999999</v>
      </c>
      <c r="S325" s="72">
        <v>2.1300560000000002</v>
      </c>
      <c r="T325" s="194" t="str">
        <f t="shared" si="28"/>
        <v>PIERRE ET MARIE CURIE</v>
      </c>
      <c r="U325" s="190" t="str">
        <f t="shared" si="29"/>
        <v>PIERRE ET MARIE CURIE</v>
      </c>
      <c r="V325" s="76" t="s">
        <v>415</v>
      </c>
    </row>
    <row r="326" spans="1:22" s="71" customFormat="1" ht="12.75" customHeight="1">
      <c r="A326" s="72" t="s">
        <v>1827</v>
      </c>
      <c r="B326" s="72" t="s">
        <v>1828</v>
      </c>
      <c r="C326" s="72" t="s">
        <v>1829</v>
      </c>
      <c r="D326" s="197" t="str">
        <f t="shared" si="26"/>
        <v>Morel de Vinde</v>
      </c>
      <c r="E326" s="197" t="str">
        <f t="shared" si="27"/>
        <v>MOREL DE VINDE</v>
      </c>
      <c r="F326" s="189" t="str">
        <f t="shared" si="25"/>
        <v>ECOLE MATERNELLE MOREL DE VINDE</v>
      </c>
      <c r="G326" s="72" t="s">
        <v>1830</v>
      </c>
      <c r="H326" s="72" t="s">
        <v>1804</v>
      </c>
      <c r="I326" s="73" t="s">
        <v>1805</v>
      </c>
      <c r="J326" s="74" t="s">
        <v>1831</v>
      </c>
      <c r="K326" s="72" t="s">
        <v>608</v>
      </c>
      <c r="L326" s="72" t="s">
        <v>83</v>
      </c>
      <c r="M326" s="75"/>
      <c r="N326" s="75"/>
      <c r="O326" s="75">
        <v>5470</v>
      </c>
      <c r="P326" s="72">
        <v>637243.80000000005</v>
      </c>
      <c r="Q326" s="72">
        <v>6862339.7000000002</v>
      </c>
      <c r="R326" s="72">
        <v>48.858034000000004</v>
      </c>
      <c r="S326" s="72">
        <v>2.1446649999999998</v>
      </c>
      <c r="T326" s="194" t="str">
        <f t="shared" si="28"/>
        <v>MOREL DE VINDE</v>
      </c>
      <c r="U326" s="190" t="str">
        <f t="shared" si="29"/>
        <v>MOREL DE VINDE</v>
      </c>
      <c r="V326" s="76" t="s">
        <v>415</v>
      </c>
    </row>
    <row r="327" spans="1:22" s="71" customFormat="1" ht="12.75" customHeight="1">
      <c r="A327" s="72" t="s">
        <v>1832</v>
      </c>
      <c r="B327" s="72" t="s">
        <v>1833</v>
      </c>
      <c r="C327" s="72" t="s">
        <v>1055</v>
      </c>
      <c r="D327" s="197" t="str">
        <f t="shared" si="26"/>
        <v>Henri Dunant</v>
      </c>
      <c r="E327" s="197" t="str">
        <f t="shared" si="27"/>
        <v>HENRI DUNANT</v>
      </c>
      <c r="F327" s="189" t="str">
        <f t="shared" si="25"/>
        <v>ECOLE ELEMENTAIRE HENRI DUNANT</v>
      </c>
      <c r="G327" s="72" t="s">
        <v>1834</v>
      </c>
      <c r="H327" s="72" t="s">
        <v>1804</v>
      </c>
      <c r="I327" s="73" t="s">
        <v>1805</v>
      </c>
      <c r="J327" s="87" t="s">
        <v>1835</v>
      </c>
      <c r="K327" s="72" t="s">
        <v>608</v>
      </c>
      <c r="L327" s="72" t="s">
        <v>165</v>
      </c>
      <c r="M327" s="75"/>
      <c r="N327" s="75"/>
      <c r="O327" s="75">
        <v>5684</v>
      </c>
      <c r="P327" s="72">
        <v>635323</v>
      </c>
      <c r="Q327" s="72">
        <v>6860446.2999999998</v>
      </c>
      <c r="R327" s="72">
        <v>48.840817000000001</v>
      </c>
      <c r="S327" s="72">
        <v>2.1187749999999999</v>
      </c>
      <c r="T327" s="194" t="str">
        <f t="shared" si="28"/>
        <v>HENRI DUNANT</v>
      </c>
      <c r="U327" s="190" t="str">
        <f t="shared" si="29"/>
        <v>HENRI DUNANT</v>
      </c>
      <c r="V327" s="76" t="s">
        <v>415</v>
      </c>
    </row>
    <row r="328" spans="1:22" s="71" customFormat="1" ht="12.75" customHeight="1">
      <c r="A328" s="72" t="s">
        <v>1836</v>
      </c>
      <c r="B328" s="72" t="s">
        <v>1837</v>
      </c>
      <c r="C328" s="72" t="s">
        <v>1838</v>
      </c>
      <c r="D328" s="197" t="str">
        <f t="shared" si="26"/>
        <v>Henri Dunant</v>
      </c>
      <c r="E328" s="197" t="str">
        <f t="shared" si="27"/>
        <v>HENRI DUNANT</v>
      </c>
      <c r="F328" s="189" t="str">
        <f t="shared" si="25"/>
        <v>ECOLE MATERNELLE HENRI DUNANT</v>
      </c>
      <c r="G328" s="72" t="s">
        <v>1834</v>
      </c>
      <c r="H328" s="72" t="s">
        <v>1804</v>
      </c>
      <c r="I328" s="73" t="s">
        <v>1805</v>
      </c>
      <c r="J328" s="74" t="s">
        <v>1839</v>
      </c>
      <c r="K328" s="72" t="s">
        <v>608</v>
      </c>
      <c r="L328" s="72" t="s">
        <v>83</v>
      </c>
      <c r="M328" s="75"/>
      <c r="N328" s="75"/>
      <c r="O328" s="75">
        <v>5175</v>
      </c>
      <c r="P328" s="72">
        <v>635363.9</v>
      </c>
      <c r="Q328" s="72">
        <v>6860454.5999999996</v>
      </c>
      <c r="R328" s="72">
        <v>48.840896000000001</v>
      </c>
      <c r="S328" s="72">
        <v>2.1193309999999999</v>
      </c>
      <c r="T328" s="194" t="str">
        <f t="shared" si="28"/>
        <v>HENRI DUNANT</v>
      </c>
      <c r="U328" s="190" t="str">
        <f t="shared" si="29"/>
        <v>HENRI DUNANT</v>
      </c>
      <c r="V328" s="76" t="s">
        <v>415</v>
      </c>
    </row>
    <row r="329" spans="1:22" s="71" customFormat="1" ht="12.75" customHeight="1">
      <c r="A329" s="72" t="s">
        <v>1840</v>
      </c>
      <c r="B329" s="72" t="s">
        <v>1841</v>
      </c>
      <c r="C329" s="72" t="s">
        <v>1842</v>
      </c>
      <c r="D329" s="197" t="str">
        <f t="shared" si="26"/>
        <v>Morel de Vinde</v>
      </c>
      <c r="E329" s="197" t="str">
        <f t="shared" si="27"/>
        <v>MOREL DE VINDE</v>
      </c>
      <c r="F329" s="189" t="str">
        <f t="shared" si="25"/>
        <v>ECOLE ELEMENTAIRE MOREL DE VINDE</v>
      </c>
      <c r="G329" s="72" t="s">
        <v>1830</v>
      </c>
      <c r="H329" s="72" t="s">
        <v>1804</v>
      </c>
      <c r="I329" s="73" t="s">
        <v>1805</v>
      </c>
      <c r="J329" s="74" t="s">
        <v>1843</v>
      </c>
      <c r="K329" s="72" t="s">
        <v>608</v>
      </c>
      <c r="L329" s="72" t="s">
        <v>165</v>
      </c>
      <c r="M329" s="75"/>
      <c r="N329" s="75"/>
      <c r="O329" s="75">
        <v>8487</v>
      </c>
      <c r="P329" s="72">
        <v>637241</v>
      </c>
      <c r="Q329" s="72">
        <v>6862302</v>
      </c>
      <c r="R329" s="72">
        <v>48.857694000000002</v>
      </c>
      <c r="S329" s="72">
        <v>2.1446320000000001</v>
      </c>
      <c r="T329" s="194" t="str">
        <f t="shared" si="28"/>
        <v>MOREL DE VINDE</v>
      </c>
      <c r="U329" s="190" t="str">
        <f t="shared" si="29"/>
        <v>MOREL DE VINDE</v>
      </c>
      <c r="V329" s="76" t="s">
        <v>415</v>
      </c>
    </row>
    <row r="330" spans="1:22" s="71" customFormat="1" ht="12.75" customHeight="1">
      <c r="A330" s="72" t="s">
        <v>1844</v>
      </c>
      <c r="B330" s="72" t="s">
        <v>1845</v>
      </c>
      <c r="C330" s="72" t="s">
        <v>1846</v>
      </c>
      <c r="D330" s="197" t="str">
        <f t="shared" si="26"/>
        <v>les 3 tilleuls</v>
      </c>
      <c r="E330" s="197" t="str">
        <f t="shared" si="27"/>
        <v>LES 3 TILLEULS</v>
      </c>
      <c r="F330" s="189" t="str">
        <f t="shared" si="25"/>
        <v>ECOLE PRIMAIRE LES 3 TILLEULS</v>
      </c>
      <c r="G330" s="72" t="s">
        <v>1847</v>
      </c>
      <c r="H330" s="72" t="s">
        <v>335</v>
      </c>
      <c r="I330" s="73" t="s">
        <v>1848</v>
      </c>
      <c r="J330" s="74" t="s">
        <v>1849</v>
      </c>
      <c r="K330" s="72" t="s">
        <v>271</v>
      </c>
      <c r="L330" s="72" t="s">
        <v>195</v>
      </c>
      <c r="M330" s="75"/>
      <c r="N330" s="75"/>
      <c r="O330" s="75">
        <v>7317</v>
      </c>
      <c r="P330" s="72">
        <v>614428.30000000005</v>
      </c>
      <c r="Q330" s="72">
        <v>6872238.5999999996</v>
      </c>
      <c r="R330" s="72">
        <v>48.944417000000001</v>
      </c>
      <c r="S330" s="72">
        <v>1.831744</v>
      </c>
      <c r="T330" s="194" t="str">
        <f t="shared" si="28"/>
        <v>LES 3 TILLEULS</v>
      </c>
      <c r="U330" s="190" t="str">
        <f t="shared" si="29"/>
        <v>LES 3 TILLEULS</v>
      </c>
      <c r="V330" s="76" t="s">
        <v>251</v>
      </c>
    </row>
    <row r="331" spans="1:22" s="71" customFormat="1" ht="12.75" customHeight="1">
      <c r="A331" s="72" t="s">
        <v>1850</v>
      </c>
      <c r="B331" s="72" t="s">
        <v>1851</v>
      </c>
      <c r="C331" s="72" t="s">
        <v>245</v>
      </c>
      <c r="D331" s="197" t="str">
        <f t="shared" si="26"/>
        <v/>
      </c>
      <c r="E331" s="197" t="str">
        <f t="shared" si="27"/>
        <v/>
      </c>
      <c r="F331" s="189" t="str">
        <f t="shared" si="25"/>
        <v xml:space="preserve">ECOLE PRIMAIRE </v>
      </c>
      <c r="G331" s="72" t="s">
        <v>1231</v>
      </c>
      <c r="H331" s="72" t="s">
        <v>247</v>
      </c>
      <c r="I331" s="73" t="s">
        <v>1852</v>
      </c>
      <c r="J331" s="74" t="s">
        <v>1853</v>
      </c>
      <c r="K331" s="72" t="s">
        <v>250</v>
      </c>
      <c r="L331" s="72" t="s">
        <v>195</v>
      </c>
      <c r="M331" s="75"/>
      <c r="N331" s="75"/>
      <c r="O331" s="75">
        <v>3316</v>
      </c>
      <c r="P331" s="72">
        <v>598334.69999999995</v>
      </c>
      <c r="Q331" s="72">
        <v>6845745.0999999996</v>
      </c>
      <c r="R331" s="72">
        <v>48.703842999999999</v>
      </c>
      <c r="S331" s="72">
        <v>1.618398</v>
      </c>
      <c r="T331" s="194" t="str">
        <f t="shared" si="28"/>
        <v>LA HAUTEVILLE</v>
      </c>
      <c r="U331" s="190" t="str">
        <f t="shared" si="29"/>
        <v>LA HAUTEVILLE</v>
      </c>
      <c r="V331" s="76" t="s">
        <v>251</v>
      </c>
    </row>
    <row r="332" spans="1:22" s="71" customFormat="1" ht="12.75" customHeight="1">
      <c r="A332" s="72" t="s">
        <v>1854</v>
      </c>
      <c r="B332" s="72" t="s">
        <v>1855</v>
      </c>
      <c r="C332" s="72" t="s">
        <v>1856</v>
      </c>
      <c r="D332" s="197" t="str">
        <f t="shared" si="26"/>
        <v>Marcel Bouquet</v>
      </c>
      <c r="E332" s="197" t="str">
        <f t="shared" si="27"/>
        <v>MARCEL BOUQUET</v>
      </c>
      <c r="F332" s="189" t="str">
        <f t="shared" si="25"/>
        <v>ECOLE ELEMENTAIRE MARCEL BOUQUET</v>
      </c>
      <c r="G332" s="72" t="s">
        <v>1857</v>
      </c>
      <c r="H332" s="72" t="s">
        <v>1858</v>
      </c>
      <c r="I332" s="73" t="s">
        <v>1859</v>
      </c>
      <c r="J332" s="74" t="s">
        <v>1860</v>
      </c>
      <c r="K332" s="72" t="s">
        <v>400</v>
      </c>
      <c r="L332" s="72" t="s">
        <v>165</v>
      </c>
      <c r="M332" s="75"/>
      <c r="N332" s="75"/>
      <c r="O332" s="75">
        <v>9531</v>
      </c>
      <c r="P332" s="72">
        <v>609273.9</v>
      </c>
      <c r="Q332" s="72">
        <v>6857102.0999999996</v>
      </c>
      <c r="R332" s="72">
        <v>48.807603999999998</v>
      </c>
      <c r="S332" s="72">
        <v>1.764618</v>
      </c>
      <c r="T332" s="194" t="str">
        <f t="shared" si="28"/>
        <v>MARCEL BOUQUET</v>
      </c>
      <c r="U332" s="190" t="str">
        <f t="shared" si="29"/>
        <v>MARCEL BOUQUET</v>
      </c>
      <c r="V332" s="76" t="s">
        <v>166</v>
      </c>
    </row>
    <row r="333" spans="1:22" s="71" customFormat="1" ht="12.75" customHeight="1">
      <c r="A333" s="72" t="s">
        <v>1861</v>
      </c>
      <c r="B333" s="72" t="s">
        <v>1862</v>
      </c>
      <c r="C333" s="72" t="s">
        <v>262</v>
      </c>
      <c r="D333" s="197" t="str">
        <f t="shared" si="26"/>
        <v/>
      </c>
      <c r="E333" s="197" t="str">
        <f t="shared" si="27"/>
        <v/>
      </c>
      <c r="F333" s="189" t="str">
        <f t="shared" si="25"/>
        <v xml:space="preserve">ECOLE MATERNELLE </v>
      </c>
      <c r="G333" s="72" t="s">
        <v>1863</v>
      </c>
      <c r="H333" s="72" t="s">
        <v>1858</v>
      </c>
      <c r="I333" s="73" t="s">
        <v>1859</v>
      </c>
      <c r="J333" s="74" t="s">
        <v>1864</v>
      </c>
      <c r="K333" s="72" t="s">
        <v>400</v>
      </c>
      <c r="L333" s="72" t="s">
        <v>83</v>
      </c>
      <c r="M333" s="75"/>
      <c r="N333" s="75"/>
      <c r="O333" s="75">
        <v>9422</v>
      </c>
      <c r="P333" s="72">
        <v>609246.19999999995</v>
      </c>
      <c r="Q333" s="72">
        <v>6857047.7000000002</v>
      </c>
      <c r="R333" s="72">
        <v>48.807110999999999</v>
      </c>
      <c r="S333" s="72">
        <v>1.7642530000000001</v>
      </c>
      <c r="T333" s="194" t="str">
        <f t="shared" si="28"/>
        <v>LA QUEUE LES YVELINES</v>
      </c>
      <c r="U333" s="190" t="str">
        <f t="shared" si="29"/>
        <v>LA QUEUE LES YVELINES</v>
      </c>
      <c r="V333" s="76" t="s">
        <v>166</v>
      </c>
    </row>
    <row r="334" spans="1:22" s="71" customFormat="1" ht="12.75" customHeight="1">
      <c r="A334" s="72" t="s">
        <v>1865</v>
      </c>
      <c r="B334" s="72" t="s">
        <v>1866</v>
      </c>
      <c r="C334" s="72" t="s">
        <v>1867</v>
      </c>
      <c r="D334" s="197" t="str">
        <f t="shared" si="26"/>
        <v>Parc du Château</v>
      </c>
      <c r="E334" s="197" t="str">
        <f t="shared" si="27"/>
        <v>PARC DU CHATEAU</v>
      </c>
      <c r="F334" s="189" t="str">
        <f t="shared" si="25"/>
        <v>ECOLE MATERNELLE PARC DU CHATEAU</v>
      </c>
      <c r="G334" s="72" t="s">
        <v>1868</v>
      </c>
      <c r="H334" s="72" t="s">
        <v>1869</v>
      </c>
      <c r="I334" s="73" t="s">
        <v>1870</v>
      </c>
      <c r="J334" s="74" t="s">
        <v>1871</v>
      </c>
      <c r="K334" s="72" t="s">
        <v>1141</v>
      </c>
      <c r="L334" s="72" t="s">
        <v>83</v>
      </c>
      <c r="M334" s="75"/>
      <c r="N334" s="75"/>
      <c r="O334" s="75">
        <v>7076</v>
      </c>
      <c r="P334" s="72">
        <v>622878.1</v>
      </c>
      <c r="Q334" s="72">
        <v>6851193.7000000002</v>
      </c>
      <c r="R334" s="72">
        <v>48.756239999999998</v>
      </c>
      <c r="S334" s="72">
        <v>1.9509069999999999</v>
      </c>
      <c r="T334" s="194" t="str">
        <f t="shared" si="28"/>
        <v>PARC DU CHATEAU</v>
      </c>
      <c r="U334" s="190" t="str">
        <f t="shared" si="29"/>
        <v>PARC DU CHATEAU</v>
      </c>
      <c r="V334" s="76" t="s">
        <v>515</v>
      </c>
    </row>
    <row r="335" spans="1:22" s="71" customFormat="1" ht="12.75" customHeight="1">
      <c r="A335" s="72" t="s">
        <v>1872</v>
      </c>
      <c r="B335" s="72" t="s">
        <v>1873</v>
      </c>
      <c r="C335" s="72" t="s">
        <v>1874</v>
      </c>
      <c r="D335" s="197" t="str">
        <f t="shared" si="26"/>
        <v>Parc du Château</v>
      </c>
      <c r="E335" s="197" t="str">
        <f t="shared" si="27"/>
        <v>PARC DU CHATEAU</v>
      </c>
      <c r="F335" s="189" t="str">
        <f t="shared" si="25"/>
        <v>ECOLE ELEMENTAIRE PARC DU CHATEAU</v>
      </c>
      <c r="G335" s="72" t="s">
        <v>1868</v>
      </c>
      <c r="H335" s="72" t="s">
        <v>1869</v>
      </c>
      <c r="I335" s="73" t="s">
        <v>1870</v>
      </c>
      <c r="J335" s="74" t="s">
        <v>1875</v>
      </c>
      <c r="K335" s="72" t="s">
        <v>1141</v>
      </c>
      <c r="L335" s="72" t="s">
        <v>165</v>
      </c>
      <c r="M335" s="75"/>
      <c r="N335" s="75"/>
      <c r="O335" s="75">
        <v>8126</v>
      </c>
      <c r="P335" s="72">
        <v>622893.80000000005</v>
      </c>
      <c r="Q335" s="72">
        <v>6851237.9000000004</v>
      </c>
      <c r="R335" s="72">
        <v>48.756639999999997</v>
      </c>
      <c r="S335" s="72">
        <v>1.951112</v>
      </c>
      <c r="T335" s="194" t="str">
        <f t="shared" si="28"/>
        <v>PARC DU CHATEAU</v>
      </c>
      <c r="U335" s="190" t="str">
        <f t="shared" si="29"/>
        <v>PARC DU CHATEAU</v>
      </c>
      <c r="V335" s="76" t="s">
        <v>515</v>
      </c>
    </row>
    <row r="336" spans="1:22" s="71" customFormat="1" ht="12.75" customHeight="1">
      <c r="A336" s="72" t="s">
        <v>1876</v>
      </c>
      <c r="B336" s="72" t="s">
        <v>1877</v>
      </c>
      <c r="C336" s="72" t="s">
        <v>1878</v>
      </c>
      <c r="D336" s="197" t="str">
        <f t="shared" si="26"/>
        <v>Bois de l'Etang</v>
      </c>
      <c r="E336" s="197" t="str">
        <f t="shared" si="27"/>
        <v>BOIS DE L'ETANG</v>
      </c>
      <c r="F336" s="189" t="str">
        <f t="shared" si="25"/>
        <v>ECOLE MATERNELLE BOIS DE L'ETANG</v>
      </c>
      <c r="G336" s="72" t="s">
        <v>1879</v>
      </c>
      <c r="H336" s="72" t="s">
        <v>1869</v>
      </c>
      <c r="I336" s="73" t="s">
        <v>1870</v>
      </c>
      <c r="J336" s="74" t="s">
        <v>1880</v>
      </c>
      <c r="K336" s="72" t="s">
        <v>1141</v>
      </c>
      <c r="L336" s="72" t="s">
        <v>83</v>
      </c>
      <c r="M336" s="75"/>
      <c r="N336" s="75"/>
      <c r="O336" s="75">
        <v>3101</v>
      </c>
      <c r="P336" s="72">
        <v>623809.5</v>
      </c>
      <c r="Q336" s="72">
        <v>6851467.0999999996</v>
      </c>
      <c r="R336" s="72">
        <v>48.758809999999997</v>
      </c>
      <c r="S336" s="72">
        <v>1.9635260000000001</v>
      </c>
      <c r="T336" s="194" t="str">
        <f t="shared" si="28"/>
        <v>BOIS DE L'ETANG</v>
      </c>
      <c r="U336" s="190" t="str">
        <f t="shared" si="29"/>
        <v>BOIS DE L'ETANG</v>
      </c>
      <c r="V336" s="76" t="s">
        <v>515</v>
      </c>
    </row>
    <row r="337" spans="1:22" s="71" customFormat="1" ht="12.75" customHeight="1">
      <c r="A337" s="72" t="s">
        <v>1881</v>
      </c>
      <c r="B337" s="72" t="s">
        <v>1882</v>
      </c>
      <c r="C337" s="72" t="s">
        <v>1883</v>
      </c>
      <c r="D337" s="197" t="str">
        <f t="shared" si="26"/>
        <v>Bois de L'Etang</v>
      </c>
      <c r="E337" s="197" t="str">
        <f t="shared" si="27"/>
        <v>BOIS DE L'ETANG</v>
      </c>
      <c r="F337" s="189" t="str">
        <f t="shared" si="25"/>
        <v>ECOLE ELEMENTAIRE BOIS DE L'ETANG</v>
      </c>
      <c r="G337" s="72" t="s">
        <v>1884</v>
      </c>
      <c r="H337" s="72" t="s">
        <v>1869</v>
      </c>
      <c r="I337" s="73" t="s">
        <v>1870</v>
      </c>
      <c r="J337" s="74" t="s">
        <v>1885</v>
      </c>
      <c r="K337" s="72" t="s">
        <v>1141</v>
      </c>
      <c r="L337" s="72" t="s">
        <v>165</v>
      </c>
      <c r="M337" s="75"/>
      <c r="N337" s="75"/>
      <c r="O337" s="75">
        <v>4617</v>
      </c>
      <c r="P337" s="72">
        <v>623717.9</v>
      </c>
      <c r="Q337" s="72">
        <v>6851452.4000000004</v>
      </c>
      <c r="R337" s="72">
        <v>48.758667000000003</v>
      </c>
      <c r="S337" s="72">
        <v>1.962283</v>
      </c>
      <c r="T337" s="194" t="str">
        <f t="shared" si="28"/>
        <v>BOIS DE L'ETANG</v>
      </c>
      <c r="U337" s="190" t="str">
        <f t="shared" si="29"/>
        <v>BOIS DE L'ETANG</v>
      </c>
      <c r="V337" s="76" t="s">
        <v>515</v>
      </c>
    </row>
    <row r="338" spans="1:22" s="71" customFormat="1" ht="12.75" customHeight="1">
      <c r="A338" s="72" t="s">
        <v>1886</v>
      </c>
      <c r="B338" s="72" t="s">
        <v>1887</v>
      </c>
      <c r="C338" s="72" t="s">
        <v>1888</v>
      </c>
      <c r="D338" s="197" t="str">
        <f t="shared" si="26"/>
        <v>Etang des Noés</v>
      </c>
      <c r="E338" s="197" t="str">
        <f t="shared" si="27"/>
        <v>ETANG DES NOES</v>
      </c>
      <c r="F338" s="189" t="str">
        <f t="shared" si="25"/>
        <v>ECOLE MATERNELLE ETANG DES NOES</v>
      </c>
      <c r="G338" s="72" t="s">
        <v>1889</v>
      </c>
      <c r="H338" s="72" t="s">
        <v>1869</v>
      </c>
      <c r="I338" s="73" t="s">
        <v>1870</v>
      </c>
      <c r="J338" s="74" t="s">
        <v>1890</v>
      </c>
      <c r="K338" s="72" t="s">
        <v>1141</v>
      </c>
      <c r="L338" s="72" t="s">
        <v>83</v>
      </c>
      <c r="M338" s="75"/>
      <c r="N338" s="75"/>
      <c r="O338" s="75">
        <v>2765</v>
      </c>
      <c r="P338" s="72">
        <v>623894.5</v>
      </c>
      <c r="Q338" s="72">
        <v>6851353</v>
      </c>
      <c r="R338" s="72">
        <v>48.757793999999997</v>
      </c>
      <c r="S338" s="72">
        <v>1.9647030000000001</v>
      </c>
      <c r="T338" s="194" t="str">
        <f t="shared" si="28"/>
        <v>ETANG DES NOES</v>
      </c>
      <c r="U338" s="190" t="str">
        <f t="shared" si="29"/>
        <v>ETANG DES NOES</v>
      </c>
      <c r="V338" s="76" t="s">
        <v>515</v>
      </c>
    </row>
    <row r="339" spans="1:22" s="187" customFormat="1" ht="12.75" customHeight="1">
      <c r="A339" s="182" t="s">
        <v>1891</v>
      </c>
      <c r="B339" s="182" t="s">
        <v>1892</v>
      </c>
      <c r="C339" s="182" t="s">
        <v>4776</v>
      </c>
      <c r="D339" s="197" t="str">
        <f t="shared" si="26"/>
        <v>ERPD La Verrière</v>
      </c>
      <c r="E339" s="197" t="str">
        <f t="shared" si="27"/>
        <v>ERPD LA VERRIERE</v>
      </c>
      <c r="F339" s="189" t="str">
        <f t="shared" si="25"/>
        <v>ECOLE PRIMAIRE ERPD LA VERRIERE</v>
      </c>
      <c r="G339" s="182" t="s">
        <v>1893</v>
      </c>
      <c r="H339" s="182" t="s">
        <v>1869</v>
      </c>
      <c r="I339" s="183" t="s">
        <v>1870</v>
      </c>
      <c r="J339" s="184" t="s">
        <v>1894</v>
      </c>
      <c r="K339" s="182" t="s">
        <v>1141</v>
      </c>
      <c r="L339" s="182" t="s">
        <v>195</v>
      </c>
      <c r="M339" s="185"/>
      <c r="N339" s="185"/>
      <c r="O339" s="185">
        <v>8749</v>
      </c>
      <c r="P339" s="182">
        <v>622210.69999999995</v>
      </c>
      <c r="Q339" s="182">
        <v>6850820.9000000004</v>
      </c>
      <c r="R339" s="182">
        <v>48.752808000000002</v>
      </c>
      <c r="S339" s="182">
        <v>1.941897</v>
      </c>
      <c r="T339" s="195" t="str">
        <f t="shared" si="28"/>
        <v>ERPD LA VERRIERE</v>
      </c>
      <c r="U339" s="191" t="str">
        <f t="shared" si="29"/>
        <v>ERPD LA VERRIERE</v>
      </c>
      <c r="V339" s="186" t="s">
        <v>515</v>
      </c>
    </row>
    <row r="340" spans="1:22" s="71" customFormat="1" ht="12.75" customHeight="1">
      <c r="A340" s="72" t="s">
        <v>1895</v>
      </c>
      <c r="B340" s="72" t="s">
        <v>1896</v>
      </c>
      <c r="C340" s="72" t="s">
        <v>245</v>
      </c>
      <c r="D340" s="197" t="str">
        <f t="shared" si="26"/>
        <v/>
      </c>
      <c r="E340" s="197" t="str">
        <f t="shared" si="27"/>
        <v/>
      </c>
      <c r="F340" s="189" t="str">
        <f t="shared" si="25"/>
        <v xml:space="preserve">ECOLE PRIMAIRE </v>
      </c>
      <c r="G340" s="72" t="s">
        <v>1897</v>
      </c>
      <c r="H340" s="72" t="s">
        <v>449</v>
      </c>
      <c r="I340" s="73" t="s">
        <v>1898</v>
      </c>
      <c r="J340" s="74" t="s">
        <v>1899</v>
      </c>
      <c r="K340" s="72" t="s">
        <v>452</v>
      </c>
      <c r="L340" s="72" t="s">
        <v>195</v>
      </c>
      <c r="M340" s="75"/>
      <c r="N340" s="75"/>
      <c r="O340" s="75">
        <v>7348</v>
      </c>
      <c r="P340" s="72">
        <v>592323.80000000005</v>
      </c>
      <c r="Q340" s="72">
        <v>6880479.2999999998</v>
      </c>
      <c r="R340" s="72">
        <v>49.015186</v>
      </c>
      <c r="S340" s="72">
        <v>1.5279309999999999</v>
      </c>
      <c r="T340" s="194" t="str">
        <f t="shared" si="28"/>
        <v>LA VILLENEUVE EN CHEVRIE</v>
      </c>
      <c r="U340" s="190" t="str">
        <f t="shared" si="29"/>
        <v>LA VILLENEUVE EN CHEVRIE</v>
      </c>
      <c r="V340" s="76" t="s">
        <v>251</v>
      </c>
    </row>
    <row r="341" spans="1:22" s="71" customFormat="1" ht="12.75" customHeight="1">
      <c r="A341" s="72" t="s">
        <v>1900</v>
      </c>
      <c r="B341" s="72" t="s">
        <v>1901</v>
      </c>
      <c r="C341" s="72" t="s">
        <v>1902</v>
      </c>
      <c r="D341" s="197" t="str">
        <f t="shared" si="26"/>
        <v>Léopold Bresac</v>
      </c>
      <c r="E341" s="197" t="str">
        <f t="shared" si="27"/>
        <v>LEOPOLD BRESAC</v>
      </c>
      <c r="F341" s="189" t="str">
        <f t="shared" si="25"/>
        <v>ECOLE PRIMAIRE LEOPOLD BRESAC</v>
      </c>
      <c r="G341" s="72" t="s">
        <v>1903</v>
      </c>
      <c r="H341" s="72" t="s">
        <v>643</v>
      </c>
      <c r="I341" s="73" t="s">
        <v>1904</v>
      </c>
      <c r="J341" s="74" t="s">
        <v>1905</v>
      </c>
      <c r="K341" s="72" t="s">
        <v>646</v>
      </c>
      <c r="L341" s="72" t="s">
        <v>195</v>
      </c>
      <c r="M341" s="75"/>
      <c r="N341" s="75"/>
      <c r="O341" s="75">
        <v>1095</v>
      </c>
      <c r="P341" s="72">
        <v>613351</v>
      </c>
      <c r="Q341" s="72">
        <v>6885148.5</v>
      </c>
      <c r="R341" s="72">
        <v>49.060344999999998</v>
      </c>
      <c r="S341" s="72">
        <v>1.8143929999999999</v>
      </c>
      <c r="T341" s="194" t="str">
        <f t="shared" si="28"/>
        <v>LEOPOLD BRESAC</v>
      </c>
      <c r="U341" s="190" t="str">
        <f t="shared" si="29"/>
        <v>LEOPOLD BRESAC</v>
      </c>
      <c r="V341" s="76" t="s">
        <v>647</v>
      </c>
    </row>
    <row r="342" spans="1:22" s="71" customFormat="1" ht="12.75" customHeight="1">
      <c r="A342" s="72" t="s">
        <v>1906</v>
      </c>
      <c r="B342" s="72" t="s">
        <v>1907</v>
      </c>
      <c r="C342" s="72" t="s">
        <v>1908</v>
      </c>
      <c r="D342" s="197" t="str">
        <f t="shared" si="26"/>
        <v>Jean Louis Forain</v>
      </c>
      <c r="E342" s="197" t="str">
        <f t="shared" si="27"/>
        <v>JEAN LOUIS FORAIN</v>
      </c>
      <c r="F342" s="189" t="str">
        <f t="shared" si="25"/>
        <v>ECOLE MATERNELLE JEAN LOUIS FORAIN</v>
      </c>
      <c r="G342" s="72" t="s">
        <v>1909</v>
      </c>
      <c r="H342" s="72" t="s">
        <v>1910</v>
      </c>
      <c r="I342" s="73" t="s">
        <v>1911</v>
      </c>
      <c r="J342" s="74" t="s">
        <v>1912</v>
      </c>
      <c r="K342" s="72" t="s">
        <v>608</v>
      </c>
      <c r="L342" s="72" t="s">
        <v>83</v>
      </c>
      <c r="M342" s="75"/>
      <c r="N342" s="75"/>
      <c r="O342" s="75">
        <v>5315</v>
      </c>
      <c r="P342" s="72">
        <v>635497</v>
      </c>
      <c r="Q342" s="72">
        <v>6859088.2999999998</v>
      </c>
      <c r="R342" s="72">
        <v>48.828622000000003</v>
      </c>
      <c r="S342" s="72">
        <v>2.1213519999999999</v>
      </c>
      <c r="T342" s="194" t="str">
        <f t="shared" si="28"/>
        <v>JEAN LOUIS FORAIN</v>
      </c>
      <c r="U342" s="190" t="str">
        <f t="shared" si="29"/>
        <v>JEAN LOUIS FORAIN</v>
      </c>
      <c r="V342" s="76" t="s">
        <v>415</v>
      </c>
    </row>
    <row r="343" spans="1:22" s="71" customFormat="1" ht="12.75" customHeight="1">
      <c r="A343" s="72" t="s">
        <v>1913</v>
      </c>
      <c r="B343" s="72" t="s">
        <v>1914</v>
      </c>
      <c r="C343" s="72" t="s">
        <v>236</v>
      </c>
      <c r="D343" s="197" t="str">
        <f t="shared" si="26"/>
        <v>Paul Langevin</v>
      </c>
      <c r="E343" s="197" t="str">
        <f t="shared" si="27"/>
        <v>PAUL LANGEVIN</v>
      </c>
      <c r="F343" s="189" t="str">
        <f t="shared" si="25"/>
        <v>ECOLE ELEMENTAIRE PAUL LANGEVIN</v>
      </c>
      <c r="G343" s="72" t="s">
        <v>1915</v>
      </c>
      <c r="H343" s="72" t="s">
        <v>1910</v>
      </c>
      <c r="I343" s="73" t="s">
        <v>1911</v>
      </c>
      <c r="J343" s="74" t="s">
        <v>1916</v>
      </c>
      <c r="K343" s="72" t="s">
        <v>608</v>
      </c>
      <c r="L343" s="72" t="s">
        <v>165</v>
      </c>
      <c r="M343" s="75"/>
      <c r="N343" s="75"/>
      <c r="O343" s="75">
        <v>2016</v>
      </c>
      <c r="P343" s="72">
        <v>635989.69999999995</v>
      </c>
      <c r="Q343" s="72">
        <v>6858100.9000000004</v>
      </c>
      <c r="R343" s="72">
        <v>48.819792</v>
      </c>
      <c r="S343" s="72">
        <v>2.1282109999999999</v>
      </c>
      <c r="T343" s="194" t="str">
        <f t="shared" si="28"/>
        <v>PAUL LANGEVIN</v>
      </c>
      <c r="U343" s="190" t="str">
        <f t="shared" si="29"/>
        <v>PAUL LANGEVIN</v>
      </c>
      <c r="V343" s="76" t="s">
        <v>415</v>
      </c>
    </row>
    <row r="344" spans="1:22" s="71" customFormat="1" ht="12.75" customHeight="1">
      <c r="A344" s="72" t="s">
        <v>1917</v>
      </c>
      <c r="B344" s="72" t="s">
        <v>1918</v>
      </c>
      <c r="C344" s="72" t="s">
        <v>1919</v>
      </c>
      <c r="D344" s="197" t="str">
        <f t="shared" si="26"/>
        <v>Le Notre</v>
      </c>
      <c r="E344" s="197" t="str">
        <f t="shared" si="27"/>
        <v>LE NOTRE</v>
      </c>
      <c r="F344" s="189" t="str">
        <f t="shared" si="25"/>
        <v>ECOLE ELEMENTAIRE LE NOTRE</v>
      </c>
      <c r="G344" s="72" t="s">
        <v>1920</v>
      </c>
      <c r="H344" s="72" t="s">
        <v>1910</v>
      </c>
      <c r="I344" s="73" t="s">
        <v>1911</v>
      </c>
      <c r="J344" s="74" t="s">
        <v>1921</v>
      </c>
      <c r="K344" s="72" t="s">
        <v>608</v>
      </c>
      <c r="L344" s="72" t="s">
        <v>165</v>
      </c>
      <c r="M344" s="75"/>
      <c r="N344" s="75"/>
      <c r="O344" s="75">
        <v>3696</v>
      </c>
      <c r="P344" s="72">
        <v>635477.69999999995</v>
      </c>
      <c r="Q344" s="72">
        <v>6859137.0999999996</v>
      </c>
      <c r="R344" s="72">
        <v>48.829059000000001</v>
      </c>
      <c r="S344" s="72">
        <v>2.1210810000000002</v>
      </c>
      <c r="T344" s="194" t="str">
        <f t="shared" si="28"/>
        <v>LE NOTRE</v>
      </c>
      <c r="U344" s="190" t="str">
        <f t="shared" si="29"/>
        <v>LE NOTRE</v>
      </c>
      <c r="V344" s="76" t="s">
        <v>415</v>
      </c>
    </row>
    <row r="345" spans="1:22" s="71" customFormat="1" ht="12.75" customHeight="1">
      <c r="A345" s="72" t="s">
        <v>1922</v>
      </c>
      <c r="B345" s="72" t="s">
        <v>1923</v>
      </c>
      <c r="C345" s="72" t="s">
        <v>1409</v>
      </c>
      <c r="D345" s="197" t="str">
        <f t="shared" si="26"/>
        <v>Molière</v>
      </c>
      <c r="E345" s="197" t="str">
        <f t="shared" si="27"/>
        <v>MOLIERE</v>
      </c>
      <c r="F345" s="189" t="str">
        <f t="shared" si="25"/>
        <v>ECOLE ELEMENTAIRE MOLIERE</v>
      </c>
      <c r="G345" s="72" t="s">
        <v>1924</v>
      </c>
      <c r="H345" s="72" t="s">
        <v>1910</v>
      </c>
      <c r="I345" s="73" t="s">
        <v>1911</v>
      </c>
      <c r="J345" s="74" t="s">
        <v>1925</v>
      </c>
      <c r="K345" s="72" t="s">
        <v>608</v>
      </c>
      <c r="L345" s="72" t="s">
        <v>165</v>
      </c>
      <c r="M345" s="75"/>
      <c r="N345" s="75"/>
      <c r="O345" s="75">
        <v>3351</v>
      </c>
      <c r="P345" s="72">
        <v>636321.1</v>
      </c>
      <c r="Q345" s="72">
        <v>6858520.7000000002</v>
      </c>
      <c r="R345" s="72">
        <v>48.823599999999999</v>
      </c>
      <c r="S345" s="72">
        <v>2.1326610000000001</v>
      </c>
      <c r="T345" s="194" t="str">
        <f t="shared" si="28"/>
        <v>MOLIERE</v>
      </c>
      <c r="U345" s="190" t="str">
        <f t="shared" si="29"/>
        <v>MOLIERE</v>
      </c>
      <c r="V345" s="76" t="s">
        <v>415</v>
      </c>
    </row>
    <row r="346" spans="1:22" s="71" customFormat="1" ht="12.75" customHeight="1">
      <c r="A346" s="72" t="s">
        <v>1926</v>
      </c>
      <c r="B346" s="72" t="s">
        <v>1927</v>
      </c>
      <c r="C346" s="72" t="s">
        <v>1928</v>
      </c>
      <c r="D346" s="197" t="str">
        <f t="shared" si="26"/>
        <v>Chevreloup</v>
      </c>
      <c r="E346" s="197" t="str">
        <f t="shared" si="27"/>
        <v>CHEVRELOUP</v>
      </c>
      <c r="F346" s="189" t="str">
        <f t="shared" si="25"/>
        <v>ECOLE ELEMENTAIRE CHEVRELOUP</v>
      </c>
      <c r="G346" s="72" t="s">
        <v>1929</v>
      </c>
      <c r="H346" s="72" t="s">
        <v>1910</v>
      </c>
      <c r="I346" s="73" t="s">
        <v>1911</v>
      </c>
      <c r="J346" s="74" t="s">
        <v>1930</v>
      </c>
      <c r="K346" s="72" t="s">
        <v>608</v>
      </c>
      <c r="L346" s="72" t="s">
        <v>165</v>
      </c>
      <c r="M346" s="75"/>
      <c r="N346" s="75"/>
      <c r="O346" s="75">
        <v>8325</v>
      </c>
      <c r="P346" s="72">
        <v>634978.4</v>
      </c>
      <c r="Q346" s="72">
        <v>6859535.9000000004</v>
      </c>
      <c r="R346" s="72">
        <v>48.832594999999998</v>
      </c>
      <c r="S346" s="72">
        <v>2.11422</v>
      </c>
      <c r="T346" s="194" t="str">
        <f t="shared" si="28"/>
        <v>CHEVRELOUP</v>
      </c>
      <c r="U346" s="190" t="str">
        <f t="shared" si="29"/>
        <v>CHEVRELOUP</v>
      </c>
      <c r="V346" s="76" t="s">
        <v>415</v>
      </c>
    </row>
    <row r="347" spans="1:22" s="71" customFormat="1" ht="12.75" customHeight="1">
      <c r="A347" s="72" t="s">
        <v>1931</v>
      </c>
      <c r="B347" s="72" t="s">
        <v>1932</v>
      </c>
      <c r="C347" s="72" t="s">
        <v>1933</v>
      </c>
      <c r="D347" s="197" t="str">
        <f t="shared" si="26"/>
        <v>Chevreloup</v>
      </c>
      <c r="E347" s="197" t="str">
        <f t="shared" si="27"/>
        <v>CHEVRELOUP</v>
      </c>
      <c r="F347" s="189" t="str">
        <f t="shared" si="25"/>
        <v>ECOLE MATERNELLE CHEVRELOUP</v>
      </c>
      <c r="G347" s="72" t="s">
        <v>1934</v>
      </c>
      <c r="H347" s="72" t="s">
        <v>1910</v>
      </c>
      <c r="I347" s="73" t="s">
        <v>1911</v>
      </c>
      <c r="J347" s="74" t="s">
        <v>1935</v>
      </c>
      <c r="K347" s="72" t="s">
        <v>608</v>
      </c>
      <c r="L347" s="72" t="s">
        <v>83</v>
      </c>
      <c r="M347" s="75"/>
      <c r="N347" s="75"/>
      <c r="O347" s="75">
        <v>1284</v>
      </c>
      <c r="P347" s="72">
        <v>635053.80000000005</v>
      </c>
      <c r="Q347" s="72">
        <v>6859518.9000000004</v>
      </c>
      <c r="R347" s="72">
        <v>48.832450000000001</v>
      </c>
      <c r="S347" s="72">
        <v>2.1152489999999999</v>
      </c>
      <c r="T347" s="194" t="str">
        <f t="shared" si="28"/>
        <v>CHEVRELOUP</v>
      </c>
      <c r="U347" s="190" t="str">
        <f t="shared" si="29"/>
        <v>CHEVRELOUP</v>
      </c>
      <c r="V347" s="76" t="s">
        <v>415</v>
      </c>
    </row>
    <row r="348" spans="1:22" s="71" customFormat="1" ht="12.75" customHeight="1">
      <c r="A348" s="72" t="s">
        <v>1936</v>
      </c>
      <c r="B348" s="72" t="s">
        <v>1937</v>
      </c>
      <c r="C348" s="72" t="s">
        <v>1938</v>
      </c>
      <c r="D348" s="197" t="str">
        <f t="shared" si="26"/>
        <v>Georges Guynemer</v>
      </c>
      <c r="E348" s="197" t="str">
        <f t="shared" si="27"/>
        <v>GEORGES GUYNEMER</v>
      </c>
      <c r="F348" s="189" t="str">
        <f t="shared" si="25"/>
        <v>ECOLE ELEMENTAIRE GEORGES GUYNEMER</v>
      </c>
      <c r="G348" s="72" t="s">
        <v>1939</v>
      </c>
      <c r="H348" s="72" t="s">
        <v>1910</v>
      </c>
      <c r="I348" s="73" t="s">
        <v>1911</v>
      </c>
      <c r="J348" s="74" t="s">
        <v>1940</v>
      </c>
      <c r="K348" s="72" t="s">
        <v>608</v>
      </c>
      <c r="L348" s="72" t="s">
        <v>165</v>
      </c>
      <c r="M348" s="75"/>
      <c r="N348" s="75"/>
      <c r="O348" s="75">
        <v>2817</v>
      </c>
      <c r="P348" s="72">
        <v>635323</v>
      </c>
      <c r="Q348" s="72">
        <v>6858476.0999999996</v>
      </c>
      <c r="R348" s="72">
        <v>48.823098999999999</v>
      </c>
      <c r="S348" s="72">
        <v>2.119075</v>
      </c>
      <c r="T348" s="194" t="str">
        <f t="shared" si="28"/>
        <v>GEORGES GUYNEMER</v>
      </c>
      <c r="U348" s="190" t="str">
        <f t="shared" si="29"/>
        <v>GEORGES GUYNEMER</v>
      </c>
      <c r="V348" s="76" t="s">
        <v>415</v>
      </c>
    </row>
    <row r="349" spans="1:22" s="71" customFormat="1" ht="12.75" customHeight="1">
      <c r="A349" s="72" t="s">
        <v>1941</v>
      </c>
      <c r="B349" s="72" t="s">
        <v>1942</v>
      </c>
      <c r="C349" s="72" t="s">
        <v>1943</v>
      </c>
      <c r="D349" s="197" t="str">
        <f t="shared" si="26"/>
        <v>Charles Perrault</v>
      </c>
      <c r="E349" s="197" t="str">
        <f t="shared" si="27"/>
        <v>CHARLES PERRAULT</v>
      </c>
      <c r="F349" s="189" t="str">
        <f t="shared" si="25"/>
        <v>ECOLE MATERNELLE CHARLES PERRAULT</v>
      </c>
      <c r="G349" s="72" t="s">
        <v>1944</v>
      </c>
      <c r="H349" s="72" t="s">
        <v>1910</v>
      </c>
      <c r="I349" s="73" t="s">
        <v>1911</v>
      </c>
      <c r="J349" s="74" t="s">
        <v>1945</v>
      </c>
      <c r="K349" s="72" t="s">
        <v>608</v>
      </c>
      <c r="L349" s="72" t="s">
        <v>83</v>
      </c>
      <c r="M349" s="75"/>
      <c r="N349" s="75"/>
      <c r="O349" s="75">
        <v>7855</v>
      </c>
      <c r="P349" s="72">
        <v>635992.19999999995</v>
      </c>
      <c r="Q349" s="72">
        <v>6858442.7999999998</v>
      </c>
      <c r="R349" s="72">
        <v>48.822867000000002</v>
      </c>
      <c r="S349" s="72">
        <v>2.1281940000000001</v>
      </c>
      <c r="T349" s="194" t="str">
        <f t="shared" si="28"/>
        <v>CHARLES PERRAULT</v>
      </c>
      <c r="U349" s="190" t="str">
        <f t="shared" si="29"/>
        <v>CHARLES PERRAULT</v>
      </c>
      <c r="V349" s="76" t="s">
        <v>415</v>
      </c>
    </row>
    <row r="350" spans="1:22" s="71" customFormat="1" ht="12.75" customHeight="1">
      <c r="A350" s="72" t="s">
        <v>1946</v>
      </c>
      <c r="B350" s="72" t="s">
        <v>1947</v>
      </c>
      <c r="C350" s="72" t="s">
        <v>1414</v>
      </c>
      <c r="D350" s="197" t="str">
        <f t="shared" si="26"/>
        <v>Jean de La Fontaine</v>
      </c>
      <c r="E350" s="197" t="str">
        <f t="shared" si="27"/>
        <v>JEAN DE LA FONTAINE</v>
      </c>
      <c r="F350" s="189" t="str">
        <f t="shared" si="25"/>
        <v>ECOLE MATERNELLE JEAN DE LA FONTAINE</v>
      </c>
      <c r="G350" s="72" t="s">
        <v>1924</v>
      </c>
      <c r="H350" s="72" t="s">
        <v>1910</v>
      </c>
      <c r="I350" s="73" t="s">
        <v>1911</v>
      </c>
      <c r="J350" s="74" t="s">
        <v>1948</v>
      </c>
      <c r="K350" s="72" t="s">
        <v>608</v>
      </c>
      <c r="L350" s="72" t="s">
        <v>83</v>
      </c>
      <c r="M350" s="75"/>
      <c r="N350" s="75"/>
      <c r="O350" s="75">
        <v>4756</v>
      </c>
      <c r="P350" s="72">
        <v>636342</v>
      </c>
      <c r="Q350" s="72">
        <v>6858580.2999999998</v>
      </c>
      <c r="R350" s="72">
        <v>48.824137999999998</v>
      </c>
      <c r="S350" s="72">
        <v>2.1329370000000001</v>
      </c>
      <c r="T350" s="194" t="str">
        <f t="shared" si="28"/>
        <v>JEAN DE LA FONTAINE</v>
      </c>
      <c r="U350" s="190" t="str">
        <f t="shared" si="29"/>
        <v>JEAN DE LA FONTAINE</v>
      </c>
      <c r="V350" s="76" t="s">
        <v>415</v>
      </c>
    </row>
    <row r="351" spans="1:22" s="71" customFormat="1" ht="12.75" customHeight="1">
      <c r="A351" s="86" t="s">
        <v>1949</v>
      </c>
      <c r="B351" s="94" t="s">
        <v>1950</v>
      </c>
      <c r="C351" s="86" t="s">
        <v>1951</v>
      </c>
      <c r="D351" s="197" t="str">
        <f t="shared" si="26"/>
        <v>Caroline Aigle</v>
      </c>
      <c r="E351" s="197" t="str">
        <f t="shared" si="27"/>
        <v>CAROLINE AIGLE</v>
      </c>
      <c r="F351" s="189" t="str">
        <f t="shared" si="25"/>
        <v>ECOLE MATERNELLE CAROLINE AIGLE</v>
      </c>
      <c r="G351" s="95" t="s">
        <v>1952</v>
      </c>
      <c r="H351" s="86" t="s">
        <v>1910</v>
      </c>
      <c r="I351" s="96" t="s">
        <v>1911</v>
      </c>
      <c r="J351" s="97" t="s">
        <v>1953</v>
      </c>
      <c r="K351" s="86" t="s">
        <v>608</v>
      </c>
      <c r="L351" s="88" t="s">
        <v>83</v>
      </c>
      <c r="M351" s="98"/>
      <c r="N351" s="98"/>
      <c r="O351" s="98">
        <v>1659</v>
      </c>
      <c r="P351" s="88">
        <v>635416.6</v>
      </c>
      <c r="Q351" s="88">
        <v>6858421.7000000002</v>
      </c>
      <c r="R351" s="88">
        <v>48.823</v>
      </c>
      <c r="S351" s="88">
        <v>2.12</v>
      </c>
      <c r="T351" s="194" t="str">
        <f t="shared" si="28"/>
        <v>CAROLINE AIGLE</v>
      </c>
      <c r="U351" s="190" t="str">
        <f t="shared" si="29"/>
        <v>CAROLINE AIGLE</v>
      </c>
      <c r="V351" s="99" t="s">
        <v>415</v>
      </c>
    </row>
    <row r="352" spans="1:22" s="71" customFormat="1" ht="12.75" customHeight="1">
      <c r="A352" s="72" t="s">
        <v>1954</v>
      </c>
      <c r="B352" s="72" t="s">
        <v>1955</v>
      </c>
      <c r="C352" s="72" t="s">
        <v>1956</v>
      </c>
      <c r="D352" s="197" t="str">
        <f t="shared" si="26"/>
        <v>Clos de La Salle</v>
      </c>
      <c r="E352" s="197" t="str">
        <f t="shared" si="27"/>
        <v>CLOS DE LA SALLE</v>
      </c>
      <c r="F352" s="189" t="str">
        <f t="shared" si="25"/>
        <v>ECOLE ELEMENTAIRE CLOS DE LA SALLE</v>
      </c>
      <c r="G352" s="72" t="s">
        <v>1957</v>
      </c>
      <c r="H352" s="72" t="s">
        <v>1958</v>
      </c>
      <c r="I352" s="73" t="s">
        <v>1959</v>
      </c>
      <c r="J352" s="74" t="s">
        <v>1960</v>
      </c>
      <c r="K352" s="72" t="s">
        <v>760</v>
      </c>
      <c r="L352" s="72" t="s">
        <v>165</v>
      </c>
      <c r="M352" s="75"/>
      <c r="N352" s="75"/>
      <c r="O352" s="75">
        <v>9702</v>
      </c>
      <c r="P352" s="72">
        <v>635427</v>
      </c>
      <c r="Q352" s="72">
        <v>6869648.0999999996</v>
      </c>
      <c r="R352" s="72">
        <v>48.923574000000002</v>
      </c>
      <c r="S352" s="72">
        <v>2.1187930000000001</v>
      </c>
      <c r="T352" s="194" t="str">
        <f t="shared" si="28"/>
        <v>CLOS DE LA SALLE</v>
      </c>
      <c r="U352" s="190" t="str">
        <f t="shared" si="29"/>
        <v>CLOS DE LA SALLE</v>
      </c>
      <c r="V352" s="76" t="s">
        <v>1961</v>
      </c>
    </row>
    <row r="353" spans="1:22" s="71" customFormat="1" ht="12.75" customHeight="1">
      <c r="A353" s="72" t="s">
        <v>1962</v>
      </c>
      <c r="B353" s="72" t="s">
        <v>1963</v>
      </c>
      <c r="C353" s="72" t="s">
        <v>1964</v>
      </c>
      <c r="D353" s="197" t="str">
        <f t="shared" si="26"/>
        <v>Jean Jaurès</v>
      </c>
      <c r="E353" s="197" t="str">
        <f t="shared" si="27"/>
        <v>JEAN JAURES</v>
      </c>
      <c r="F353" s="189" t="str">
        <f t="shared" si="25"/>
        <v>ECOLE ELEMENTAIRE JEAN JAURES</v>
      </c>
      <c r="G353" s="72" t="s">
        <v>1965</v>
      </c>
      <c r="H353" s="72" t="s">
        <v>1958</v>
      </c>
      <c r="I353" s="73" t="s">
        <v>1959</v>
      </c>
      <c r="J353" s="74" t="s">
        <v>1966</v>
      </c>
      <c r="K353" s="72" t="s">
        <v>760</v>
      </c>
      <c r="L353" s="72" t="s">
        <v>165</v>
      </c>
      <c r="M353" s="75"/>
      <c r="N353" s="75"/>
      <c r="O353" s="75">
        <v>3637</v>
      </c>
      <c r="P353" s="72">
        <v>636294.69999999995</v>
      </c>
      <c r="Q353" s="72">
        <v>6871269.5</v>
      </c>
      <c r="R353" s="72">
        <v>48.93824</v>
      </c>
      <c r="S353" s="72">
        <v>2.1303899999999998</v>
      </c>
      <c r="T353" s="194" t="str">
        <f t="shared" si="28"/>
        <v>JEAN JAURES</v>
      </c>
      <c r="U353" s="190" t="str">
        <f t="shared" si="29"/>
        <v>JEAN JAURES</v>
      </c>
      <c r="V353" s="76" t="s">
        <v>1961</v>
      </c>
    </row>
    <row r="354" spans="1:22" s="71" customFormat="1" ht="12.75" customHeight="1">
      <c r="A354" s="72" t="s">
        <v>1967</v>
      </c>
      <c r="B354" s="72" t="s">
        <v>1968</v>
      </c>
      <c r="C354" s="72" t="s">
        <v>1969</v>
      </c>
      <c r="D354" s="197" t="str">
        <f t="shared" si="26"/>
        <v>Jean Jaurès</v>
      </c>
      <c r="E354" s="197" t="str">
        <f t="shared" si="27"/>
        <v>JEAN JAURES</v>
      </c>
      <c r="F354" s="189" t="str">
        <f t="shared" si="25"/>
        <v>ECOLE MATERNELLE JEAN JAURES</v>
      </c>
      <c r="G354" s="72" t="s">
        <v>170</v>
      </c>
      <c r="H354" s="72" t="s">
        <v>1958</v>
      </c>
      <c r="I354" s="73" t="s">
        <v>1959</v>
      </c>
      <c r="J354" s="74" t="s">
        <v>1970</v>
      </c>
      <c r="K354" s="72" t="s">
        <v>760</v>
      </c>
      <c r="L354" s="72" t="s">
        <v>83</v>
      </c>
      <c r="M354" s="75"/>
      <c r="N354" s="75"/>
      <c r="O354" s="75">
        <v>1685</v>
      </c>
      <c r="P354" s="72">
        <v>636266.5</v>
      </c>
      <c r="Q354" s="72">
        <v>6871202.4000000004</v>
      </c>
      <c r="R354" s="72">
        <v>48.937634000000003</v>
      </c>
      <c r="S354" s="72">
        <v>2.1300150000000002</v>
      </c>
      <c r="T354" s="194" t="str">
        <f t="shared" si="28"/>
        <v>JEAN JAURES</v>
      </c>
      <c r="U354" s="190" t="str">
        <f t="shared" si="29"/>
        <v>JEAN JAURES</v>
      </c>
      <c r="V354" s="76" t="s">
        <v>1961</v>
      </c>
    </row>
    <row r="355" spans="1:22" s="71" customFormat="1" ht="12.75" customHeight="1">
      <c r="A355" s="72" t="s">
        <v>1971</v>
      </c>
      <c r="B355" s="72" t="s">
        <v>1972</v>
      </c>
      <c r="C355" s="72" t="s">
        <v>1973</v>
      </c>
      <c r="D355" s="197" t="str">
        <f t="shared" si="26"/>
        <v>Champmesnil</v>
      </c>
      <c r="E355" s="197" t="str">
        <f t="shared" si="27"/>
        <v>CHAMPMESNIL</v>
      </c>
      <c r="F355" s="189" t="str">
        <f t="shared" si="25"/>
        <v>ECOLE MATERNELLE CHAMPMESNIL</v>
      </c>
      <c r="G355" s="72" t="s">
        <v>1974</v>
      </c>
      <c r="H355" s="72" t="s">
        <v>1869</v>
      </c>
      <c r="I355" s="73" t="s">
        <v>1975</v>
      </c>
      <c r="J355" s="74" t="s">
        <v>1976</v>
      </c>
      <c r="K355" s="72" t="s">
        <v>164</v>
      </c>
      <c r="L355" s="72" t="s">
        <v>83</v>
      </c>
      <c r="M355" s="75"/>
      <c r="N355" s="75"/>
      <c r="O355" s="75">
        <v>6150</v>
      </c>
      <c r="P355" s="72">
        <v>623332.9</v>
      </c>
      <c r="Q355" s="72">
        <v>6850041.9000000004</v>
      </c>
      <c r="R355" s="72">
        <v>48.745936</v>
      </c>
      <c r="S355" s="72">
        <v>1.9572989999999999</v>
      </c>
      <c r="T355" s="194" t="str">
        <f t="shared" si="28"/>
        <v>CHAMPMESNIL</v>
      </c>
      <c r="U355" s="190" t="str">
        <f t="shared" si="29"/>
        <v>CHAMPMESNIL</v>
      </c>
      <c r="V355" s="76" t="s">
        <v>515</v>
      </c>
    </row>
    <row r="356" spans="1:22" s="71" customFormat="1" ht="12.75" customHeight="1">
      <c r="A356" s="72" t="s">
        <v>1977</v>
      </c>
      <c r="B356" s="72" t="s">
        <v>1978</v>
      </c>
      <c r="C356" s="72" t="s">
        <v>1979</v>
      </c>
      <c r="D356" s="197" t="str">
        <f t="shared" si="26"/>
        <v>Champmesnil</v>
      </c>
      <c r="E356" s="197" t="str">
        <f t="shared" si="27"/>
        <v>CHAMPMESNIL</v>
      </c>
      <c r="F356" s="189" t="str">
        <f t="shared" si="25"/>
        <v>ECOLE ELEMENTAIRE CHAMPMESNIL</v>
      </c>
      <c r="G356" s="72" t="s">
        <v>1974</v>
      </c>
      <c r="H356" s="72" t="s">
        <v>1869</v>
      </c>
      <c r="I356" s="73" t="s">
        <v>1975</v>
      </c>
      <c r="J356" s="74" t="s">
        <v>1980</v>
      </c>
      <c r="K356" s="72" t="s">
        <v>164</v>
      </c>
      <c r="L356" s="72" t="s">
        <v>165</v>
      </c>
      <c r="M356" s="75"/>
      <c r="N356" s="75"/>
      <c r="O356" s="75">
        <v>4364</v>
      </c>
      <c r="P356" s="72">
        <v>623318.19999999995</v>
      </c>
      <c r="Q356" s="72">
        <v>6850042.0999999996</v>
      </c>
      <c r="R356" s="72">
        <v>48.745936</v>
      </c>
      <c r="S356" s="72">
        <v>1.9570989999999999</v>
      </c>
      <c r="T356" s="194" t="str">
        <f t="shared" si="28"/>
        <v>CHAMPMESNIL</v>
      </c>
      <c r="U356" s="190" t="str">
        <f t="shared" si="29"/>
        <v>CHAMPMESNIL</v>
      </c>
      <c r="V356" s="76" t="s">
        <v>515</v>
      </c>
    </row>
    <row r="357" spans="1:22" s="71" customFormat="1" ht="12.75" customHeight="1">
      <c r="A357" s="72" t="s">
        <v>1981</v>
      </c>
      <c r="B357" s="72" t="s">
        <v>1982</v>
      </c>
      <c r="C357" s="72" t="s">
        <v>1983</v>
      </c>
      <c r="D357" s="197" t="str">
        <f t="shared" si="26"/>
        <v>Bois du Fay</v>
      </c>
      <c r="E357" s="197" t="str">
        <f t="shared" si="27"/>
        <v>BOIS DU FAY</v>
      </c>
      <c r="F357" s="189" t="str">
        <f t="shared" si="25"/>
        <v>ECOLE ELEMENTAIRE BOIS DU FAY</v>
      </c>
      <c r="G357" s="72" t="s">
        <v>1984</v>
      </c>
      <c r="H357" s="72" t="s">
        <v>1869</v>
      </c>
      <c r="I357" s="73" t="s">
        <v>1975</v>
      </c>
      <c r="J357" s="74" t="s">
        <v>1985</v>
      </c>
      <c r="K357" s="72" t="s">
        <v>164</v>
      </c>
      <c r="L357" s="72" t="s">
        <v>165</v>
      </c>
      <c r="M357" s="75"/>
      <c r="N357" s="75"/>
      <c r="O357" s="75">
        <v>6574</v>
      </c>
      <c r="P357" s="72">
        <v>622124.80000000005</v>
      </c>
      <c r="Q357" s="72">
        <v>6849499.4000000004</v>
      </c>
      <c r="R357" s="72">
        <v>48.740912999999999</v>
      </c>
      <c r="S357" s="72">
        <v>1.9409700000000001</v>
      </c>
      <c r="T357" s="194" t="str">
        <f t="shared" si="28"/>
        <v>BOIS DU FAY</v>
      </c>
      <c r="U357" s="190" t="str">
        <f t="shared" si="29"/>
        <v>BOIS DU FAY</v>
      </c>
      <c r="V357" s="76" t="s">
        <v>515</v>
      </c>
    </row>
    <row r="358" spans="1:22" s="71" customFormat="1" ht="12.75" customHeight="1">
      <c r="A358" s="72" t="s">
        <v>1986</v>
      </c>
      <c r="B358" s="72" t="s">
        <v>1987</v>
      </c>
      <c r="C358" s="72" t="s">
        <v>1988</v>
      </c>
      <c r="D358" s="197" t="str">
        <f t="shared" si="26"/>
        <v>Bois du Fay</v>
      </c>
      <c r="E358" s="197" t="str">
        <f t="shared" si="27"/>
        <v>BOIS DU FAY</v>
      </c>
      <c r="F358" s="189" t="str">
        <f t="shared" si="25"/>
        <v>ECOLE MATERNELLE BOIS DU FAY</v>
      </c>
      <c r="G358" s="72" t="s">
        <v>1989</v>
      </c>
      <c r="H358" s="72" t="s">
        <v>1869</v>
      </c>
      <c r="I358" s="73" t="s">
        <v>1975</v>
      </c>
      <c r="J358" s="74" t="s">
        <v>1990</v>
      </c>
      <c r="K358" s="72" t="s">
        <v>164</v>
      </c>
      <c r="L358" s="72" t="s">
        <v>83</v>
      </c>
      <c r="M358" s="75"/>
      <c r="N358" s="75"/>
      <c r="O358" s="75">
        <v>3563</v>
      </c>
      <c r="P358" s="72">
        <v>622157.19999999995</v>
      </c>
      <c r="Q358" s="72">
        <v>6849463.5</v>
      </c>
      <c r="R358" s="72">
        <v>48.740594000000002</v>
      </c>
      <c r="S358" s="72">
        <v>1.9414169999999999</v>
      </c>
      <c r="T358" s="194" t="str">
        <f t="shared" si="28"/>
        <v>BOIS DU FAY</v>
      </c>
      <c r="U358" s="190" t="str">
        <f t="shared" si="29"/>
        <v>BOIS DU FAY</v>
      </c>
      <c r="V358" s="76" t="s">
        <v>515</v>
      </c>
    </row>
    <row r="359" spans="1:22" s="71" customFormat="1" ht="12.75" customHeight="1">
      <c r="A359" s="72" t="s">
        <v>1991</v>
      </c>
      <c r="B359" s="72" t="s">
        <v>1992</v>
      </c>
      <c r="C359" s="88" t="s">
        <v>1993</v>
      </c>
      <c r="D359" s="197" t="str">
        <f t="shared" si="26"/>
        <v>Normandie-Niemen</v>
      </c>
      <c r="E359" s="197" t="str">
        <f t="shared" si="27"/>
        <v>NORMANDIE-NIEMEN</v>
      </c>
      <c r="F359" s="189" t="str">
        <f t="shared" si="25"/>
        <v>ECOLE MATERNELLE NORMANDIE-NIEMEN</v>
      </c>
      <c r="G359" s="72" t="s">
        <v>1994</v>
      </c>
      <c r="H359" s="72" t="s">
        <v>1995</v>
      </c>
      <c r="I359" s="73" t="s">
        <v>1996</v>
      </c>
      <c r="J359" s="74" t="s">
        <v>1997</v>
      </c>
      <c r="K359" s="72" t="s">
        <v>414</v>
      </c>
      <c r="L359" s="72" t="s">
        <v>83</v>
      </c>
      <c r="M359" s="75"/>
      <c r="N359" s="75"/>
      <c r="O359" s="75">
        <v>2983</v>
      </c>
      <c r="P359" s="72">
        <v>634404.80000000005</v>
      </c>
      <c r="Q359" s="72">
        <v>6866758.2000000002</v>
      </c>
      <c r="R359" s="72">
        <v>48.897483999999999</v>
      </c>
      <c r="S359" s="72">
        <v>2.1052909999999998</v>
      </c>
      <c r="T359" s="194" t="str">
        <f t="shared" si="28"/>
        <v>NORMANDIE-NIEMEN</v>
      </c>
      <c r="U359" s="190" t="str">
        <f t="shared" si="29"/>
        <v>NORMANDIE-NIEMEN</v>
      </c>
      <c r="V359" s="76" t="s">
        <v>180</v>
      </c>
    </row>
    <row r="360" spans="1:22" s="71" customFormat="1" ht="12.75" customHeight="1">
      <c r="A360" s="72" t="s">
        <v>1998</v>
      </c>
      <c r="B360" s="72" t="s">
        <v>1999</v>
      </c>
      <c r="C360" s="72" t="s">
        <v>2000</v>
      </c>
      <c r="D360" s="197" t="str">
        <f t="shared" si="26"/>
        <v>Claude Erignac</v>
      </c>
      <c r="E360" s="197" t="str">
        <f t="shared" si="27"/>
        <v>CLAUDE ERIGNAC</v>
      </c>
      <c r="F360" s="189" t="str">
        <f t="shared" si="25"/>
        <v>ECOLE ELEMENTAIRE CLAUDE ERIGNAC</v>
      </c>
      <c r="G360" s="72" t="s">
        <v>2001</v>
      </c>
      <c r="H360" s="72" t="s">
        <v>1995</v>
      </c>
      <c r="I360" s="73" t="s">
        <v>1996</v>
      </c>
      <c r="J360" s="74" t="s">
        <v>2002</v>
      </c>
      <c r="K360" s="72" t="s">
        <v>414</v>
      </c>
      <c r="L360" s="72" t="s">
        <v>165</v>
      </c>
      <c r="M360" s="75"/>
      <c r="N360" s="75"/>
      <c r="O360" s="75">
        <v>7092</v>
      </c>
      <c r="P360" s="72">
        <v>634381.30000000005</v>
      </c>
      <c r="Q360" s="72">
        <v>6866609.7000000002</v>
      </c>
      <c r="R360" s="72">
        <v>48.896146000000002</v>
      </c>
      <c r="S360" s="72">
        <v>2.104994</v>
      </c>
      <c r="T360" s="194" t="str">
        <f t="shared" si="28"/>
        <v>CLAUDE ERIGNAC</v>
      </c>
      <c r="U360" s="190" t="str">
        <f t="shared" si="29"/>
        <v>CLAUDE ERIGNAC</v>
      </c>
      <c r="V360" s="76" t="s">
        <v>180</v>
      </c>
    </row>
    <row r="361" spans="1:22" s="71" customFormat="1" ht="12.75" customHeight="1">
      <c r="A361" s="72" t="s">
        <v>2003</v>
      </c>
      <c r="B361" s="72" t="s">
        <v>2004</v>
      </c>
      <c r="C361" s="72" t="s">
        <v>945</v>
      </c>
      <c r="D361" s="197" t="str">
        <f t="shared" si="26"/>
        <v>Jean Moulin</v>
      </c>
      <c r="E361" s="197" t="str">
        <f t="shared" si="27"/>
        <v>JEAN MOULIN</v>
      </c>
      <c r="F361" s="189" t="str">
        <f t="shared" si="25"/>
        <v>ECOLE PRIMAIRE JEAN MOULIN</v>
      </c>
      <c r="G361" s="72" t="s">
        <v>2005</v>
      </c>
      <c r="H361" s="72" t="s">
        <v>1995</v>
      </c>
      <c r="I361" s="73" t="s">
        <v>1996</v>
      </c>
      <c r="J361" s="74" t="s">
        <v>2006</v>
      </c>
      <c r="K361" s="72" t="s">
        <v>414</v>
      </c>
      <c r="L361" s="72" t="s">
        <v>195</v>
      </c>
      <c r="M361" s="75"/>
      <c r="N361" s="75"/>
      <c r="O361" s="75">
        <v>2918</v>
      </c>
      <c r="P361" s="72">
        <v>634360.9</v>
      </c>
      <c r="Q361" s="72">
        <v>6865956.5999999996</v>
      </c>
      <c r="R361" s="72">
        <v>48.890270999999998</v>
      </c>
      <c r="S361" s="72">
        <v>2.1048170000000002</v>
      </c>
      <c r="T361" s="194" t="str">
        <f t="shared" si="28"/>
        <v>JEAN MOULIN</v>
      </c>
      <c r="U361" s="190" t="str">
        <f t="shared" si="29"/>
        <v>JEAN MOULIN</v>
      </c>
      <c r="V361" s="76" t="s">
        <v>180</v>
      </c>
    </row>
    <row r="362" spans="1:22" s="71" customFormat="1" ht="12.75" customHeight="1">
      <c r="A362" s="72" t="s">
        <v>2007</v>
      </c>
      <c r="B362" s="72" t="s">
        <v>2008</v>
      </c>
      <c r="C362" s="72" t="s">
        <v>2009</v>
      </c>
      <c r="D362" s="197" t="str">
        <f t="shared" si="26"/>
        <v>Général Leclerc</v>
      </c>
      <c r="E362" s="197" t="str">
        <f t="shared" si="27"/>
        <v>GENERAL LECLERC</v>
      </c>
      <c r="F362" s="189" t="str">
        <f t="shared" si="25"/>
        <v>ECOLE PRIMAIRE GENERAL LECLERC</v>
      </c>
      <c r="G362" s="72" t="s">
        <v>2010</v>
      </c>
      <c r="H362" s="72" t="s">
        <v>1995</v>
      </c>
      <c r="I362" s="73" t="s">
        <v>1996</v>
      </c>
      <c r="J362" s="74" t="s">
        <v>2011</v>
      </c>
      <c r="K362" s="72" t="s">
        <v>414</v>
      </c>
      <c r="L362" s="72" t="s">
        <v>195</v>
      </c>
      <c r="M362" s="75"/>
      <c r="N362" s="75"/>
      <c r="O362" s="75">
        <v>1018</v>
      </c>
      <c r="P362" s="72">
        <v>633961.9</v>
      </c>
      <c r="Q362" s="72">
        <v>6865755</v>
      </c>
      <c r="R362" s="72">
        <v>48.888418000000001</v>
      </c>
      <c r="S362" s="72">
        <v>2.0994069999999998</v>
      </c>
      <c r="T362" s="194" t="str">
        <f t="shared" si="28"/>
        <v>GENERAL LECLERC</v>
      </c>
      <c r="U362" s="190" t="str">
        <f t="shared" si="29"/>
        <v>GENERAL LECLERC</v>
      </c>
      <c r="V362" s="76" t="s">
        <v>180</v>
      </c>
    </row>
    <row r="363" spans="1:22" s="71" customFormat="1" ht="12.75" customHeight="1">
      <c r="A363" s="72" t="s">
        <v>2012</v>
      </c>
      <c r="B363" s="72" t="s">
        <v>2013</v>
      </c>
      <c r="C363" s="72" t="s">
        <v>2014</v>
      </c>
      <c r="D363" s="197" t="str">
        <f t="shared" si="26"/>
        <v>Eboue-Wilson</v>
      </c>
      <c r="E363" s="197" t="str">
        <f t="shared" si="27"/>
        <v>EBOUE-WILSON</v>
      </c>
      <c r="F363" s="189" t="str">
        <f t="shared" si="25"/>
        <v>ECOLE ELEMENTAIRE EBOUE-WILSON</v>
      </c>
      <c r="G363" s="72" t="s">
        <v>2015</v>
      </c>
      <c r="H363" s="72" t="s">
        <v>1995</v>
      </c>
      <c r="I363" s="73" t="s">
        <v>1996</v>
      </c>
      <c r="J363" s="74" t="s">
        <v>2016</v>
      </c>
      <c r="K363" s="72" t="s">
        <v>414</v>
      </c>
      <c r="L363" s="72" t="s">
        <v>165</v>
      </c>
      <c r="M363" s="75"/>
      <c r="N363" s="75"/>
      <c r="O363" s="75">
        <v>2071</v>
      </c>
      <c r="P363" s="72">
        <v>634824.80000000005</v>
      </c>
      <c r="Q363" s="72">
        <v>6866381.7999999998</v>
      </c>
      <c r="R363" s="72">
        <v>48.894142000000002</v>
      </c>
      <c r="S363" s="72">
        <v>2.1110769999999999</v>
      </c>
      <c r="T363" s="194" t="str">
        <f t="shared" si="28"/>
        <v>EBOUE-WILSON</v>
      </c>
      <c r="U363" s="190" t="str">
        <f t="shared" si="29"/>
        <v>EBOUE-WILSON</v>
      </c>
      <c r="V363" s="76" t="s">
        <v>180</v>
      </c>
    </row>
    <row r="364" spans="1:22" s="71" customFormat="1" ht="12.75" customHeight="1">
      <c r="A364" s="72" t="s">
        <v>2017</v>
      </c>
      <c r="B364" s="72" t="s">
        <v>2018</v>
      </c>
      <c r="C364" s="72" t="s">
        <v>2019</v>
      </c>
      <c r="D364" s="197" t="str">
        <f t="shared" si="26"/>
        <v>Jehan Alain</v>
      </c>
      <c r="E364" s="197" t="str">
        <f t="shared" si="27"/>
        <v>JEHAN ALAIN</v>
      </c>
      <c r="F364" s="189" t="str">
        <f t="shared" si="25"/>
        <v>ECOLE MATERNELLE JEHAN ALAIN</v>
      </c>
      <c r="G364" s="72" t="s">
        <v>2020</v>
      </c>
      <c r="H364" s="72" t="s">
        <v>1995</v>
      </c>
      <c r="I364" s="73" t="s">
        <v>1996</v>
      </c>
      <c r="J364" s="74" t="s">
        <v>2021</v>
      </c>
      <c r="K364" s="72" t="s">
        <v>414</v>
      </c>
      <c r="L364" s="72" t="s">
        <v>83</v>
      </c>
      <c r="M364" s="75"/>
      <c r="N364" s="75"/>
      <c r="O364" s="75">
        <v>4932</v>
      </c>
      <c r="P364" s="72">
        <v>635026.1</v>
      </c>
      <c r="Q364" s="72">
        <v>6866608.9000000004</v>
      </c>
      <c r="R364" s="72">
        <v>48.896205000000002</v>
      </c>
      <c r="S364" s="72">
        <v>2.113788</v>
      </c>
      <c r="T364" s="194" t="str">
        <f t="shared" si="28"/>
        <v>JEHAN ALAIN</v>
      </c>
      <c r="U364" s="190" t="str">
        <f t="shared" si="29"/>
        <v>JEHAN ALAIN</v>
      </c>
      <c r="V364" s="76" t="s">
        <v>180</v>
      </c>
    </row>
    <row r="365" spans="1:22" s="71" customFormat="1" ht="12.75" customHeight="1">
      <c r="A365" s="72" t="s">
        <v>2022</v>
      </c>
      <c r="B365" s="72" t="s">
        <v>2023</v>
      </c>
      <c r="C365" s="72" t="s">
        <v>2024</v>
      </c>
      <c r="D365" s="197" t="str">
        <f t="shared" si="26"/>
        <v>Centre</v>
      </c>
      <c r="E365" s="197" t="str">
        <f t="shared" si="27"/>
        <v>CENTRE</v>
      </c>
      <c r="F365" s="189" t="str">
        <f t="shared" si="25"/>
        <v>ECOLE MATERNELLE CENTRE</v>
      </c>
      <c r="G365" s="72" t="s">
        <v>2025</v>
      </c>
      <c r="H365" s="72" t="s">
        <v>1995</v>
      </c>
      <c r="I365" s="73" t="s">
        <v>1996</v>
      </c>
      <c r="J365" s="74" t="s">
        <v>2026</v>
      </c>
      <c r="K365" s="72" t="s">
        <v>414</v>
      </c>
      <c r="L365" s="72" t="s">
        <v>83</v>
      </c>
      <c r="M365" s="75"/>
      <c r="N365" s="75"/>
      <c r="O365" s="75">
        <v>4324</v>
      </c>
      <c r="P365" s="72">
        <v>634452.80000000005</v>
      </c>
      <c r="Q365" s="72">
        <v>6866706.0999999996</v>
      </c>
      <c r="R365" s="72">
        <v>48.897021000000002</v>
      </c>
      <c r="S365" s="72">
        <v>2.1059540000000001</v>
      </c>
      <c r="T365" s="194" t="str">
        <f t="shared" si="28"/>
        <v>CENTRE</v>
      </c>
      <c r="U365" s="190" t="str">
        <f t="shared" si="29"/>
        <v>CENTRE</v>
      </c>
      <c r="V365" s="76" t="s">
        <v>180</v>
      </c>
    </row>
    <row r="366" spans="1:22" s="71" customFormat="1" ht="12.75" customHeight="1">
      <c r="A366" s="72" t="s">
        <v>2027</v>
      </c>
      <c r="B366" s="72" t="s">
        <v>2028</v>
      </c>
      <c r="C366" s="72" t="s">
        <v>2029</v>
      </c>
      <c r="D366" s="197" t="str">
        <f t="shared" si="26"/>
        <v>Normandie-Niemen</v>
      </c>
      <c r="E366" s="197" t="str">
        <f t="shared" si="27"/>
        <v>NORMANDIE-NIEMEN</v>
      </c>
      <c r="F366" s="189" t="str">
        <f t="shared" si="25"/>
        <v>ECOLE ELEMENTAIRE NORMANDIE-NIEMEN</v>
      </c>
      <c r="G366" s="72" t="s">
        <v>1994</v>
      </c>
      <c r="H366" s="72" t="s">
        <v>1995</v>
      </c>
      <c r="I366" s="73" t="s">
        <v>1996</v>
      </c>
      <c r="J366" s="74" t="s">
        <v>2030</v>
      </c>
      <c r="K366" s="72" t="s">
        <v>414</v>
      </c>
      <c r="L366" s="72" t="s">
        <v>165</v>
      </c>
      <c r="M366" s="75"/>
      <c r="N366" s="75"/>
      <c r="O366" s="75">
        <v>6539</v>
      </c>
      <c r="P366" s="72">
        <v>634404.80000000005</v>
      </c>
      <c r="Q366" s="72">
        <v>6866758.2000000002</v>
      </c>
      <c r="R366" s="72">
        <v>48.897483999999999</v>
      </c>
      <c r="S366" s="72">
        <v>2.1052909999999998</v>
      </c>
      <c r="T366" s="194" t="str">
        <f t="shared" si="28"/>
        <v>NORMANDIE-NIEMEN</v>
      </c>
      <c r="U366" s="190" t="str">
        <f t="shared" si="29"/>
        <v>NORMANDIE-NIEMEN</v>
      </c>
      <c r="V366" s="76" t="s">
        <v>180</v>
      </c>
    </row>
    <row r="367" spans="1:22" s="71" customFormat="1" ht="12.75" customHeight="1">
      <c r="A367" s="72" t="s">
        <v>2031</v>
      </c>
      <c r="B367" s="72" t="s">
        <v>2032</v>
      </c>
      <c r="C367" s="72" t="s">
        <v>2033</v>
      </c>
      <c r="D367" s="197" t="str">
        <f t="shared" si="26"/>
        <v>Les Platanes</v>
      </c>
      <c r="E367" s="197" t="str">
        <f t="shared" si="27"/>
        <v>LES PLATANES</v>
      </c>
      <c r="F367" s="189" t="str">
        <f t="shared" si="25"/>
        <v>ECOLE ELEMENTAIRE LES PLATANES</v>
      </c>
      <c r="G367" s="72" t="s">
        <v>2034</v>
      </c>
      <c r="H367" s="72" t="s">
        <v>374</v>
      </c>
      <c r="I367" s="73" t="s">
        <v>2035</v>
      </c>
      <c r="J367" s="74" t="s">
        <v>2036</v>
      </c>
      <c r="K367" s="72" t="s">
        <v>164</v>
      </c>
      <c r="L367" s="72" t="s">
        <v>165</v>
      </c>
      <c r="M367" s="75"/>
      <c r="N367" s="75"/>
      <c r="O367" s="75">
        <v>5437</v>
      </c>
      <c r="P367" s="72">
        <v>615647.6</v>
      </c>
      <c r="Q367" s="72">
        <v>6844135.9000000004</v>
      </c>
      <c r="R367" s="72">
        <v>48.691862999999998</v>
      </c>
      <c r="S367" s="72">
        <v>1.8539559999999999</v>
      </c>
      <c r="T367" s="194" t="str">
        <f t="shared" si="28"/>
        <v>LES PLATANES</v>
      </c>
      <c r="U367" s="190" t="str">
        <f t="shared" si="29"/>
        <v>LES PLATANES</v>
      </c>
      <c r="V367" s="76" t="s">
        <v>166</v>
      </c>
    </row>
    <row r="368" spans="1:22" s="71" customFormat="1" ht="12.75" customHeight="1">
      <c r="A368" s="72" t="s">
        <v>2037</v>
      </c>
      <c r="B368" s="72" t="s">
        <v>2038</v>
      </c>
      <c r="C368" s="72" t="s">
        <v>262</v>
      </c>
      <c r="D368" s="197" t="str">
        <f t="shared" si="26"/>
        <v/>
      </c>
      <c r="E368" s="197" t="str">
        <f t="shared" si="27"/>
        <v/>
      </c>
      <c r="F368" s="189" t="str">
        <f t="shared" si="25"/>
        <v xml:space="preserve">ECOLE MATERNELLE </v>
      </c>
      <c r="G368" s="72" t="s">
        <v>2039</v>
      </c>
      <c r="H368" s="72" t="s">
        <v>374</v>
      </c>
      <c r="I368" s="73" t="s">
        <v>2035</v>
      </c>
      <c r="J368" s="74" t="s">
        <v>2040</v>
      </c>
      <c r="K368" s="72" t="s">
        <v>164</v>
      </c>
      <c r="L368" s="72" t="s">
        <v>83</v>
      </c>
      <c r="M368" s="75"/>
      <c r="N368" s="75"/>
      <c r="O368" s="75">
        <v>7766</v>
      </c>
      <c r="P368" s="72">
        <v>615427.19999999995</v>
      </c>
      <c r="Q368" s="72">
        <v>6844111.9000000004</v>
      </c>
      <c r="R368" s="72">
        <v>48.691617999999998</v>
      </c>
      <c r="S368" s="72">
        <v>1.850967</v>
      </c>
      <c r="T368" s="194" t="str">
        <f t="shared" si="28"/>
        <v>LE PERRAY EN YVELINES</v>
      </c>
      <c r="U368" s="190" t="str">
        <f t="shared" si="29"/>
        <v>LE PERRAY EN YVELINES</v>
      </c>
      <c r="V368" s="76" t="s">
        <v>166</v>
      </c>
    </row>
    <row r="369" spans="1:22" s="71" customFormat="1" ht="12.75" customHeight="1">
      <c r="A369" s="72" t="s">
        <v>2041</v>
      </c>
      <c r="B369" s="72" t="s">
        <v>2042</v>
      </c>
      <c r="C369" s="72" t="s">
        <v>2043</v>
      </c>
      <c r="D369" s="197" t="str">
        <f t="shared" si="26"/>
        <v>La Barantonnerie</v>
      </c>
      <c r="E369" s="197" t="str">
        <f t="shared" si="27"/>
        <v>LA BARANTONNERIE</v>
      </c>
      <c r="F369" s="189" t="str">
        <f t="shared" si="25"/>
        <v>ECOLE ELEMENTAIRE LA BARANTONNERIE</v>
      </c>
      <c r="G369" s="72" t="s">
        <v>2044</v>
      </c>
      <c r="H369" s="72" t="s">
        <v>374</v>
      </c>
      <c r="I369" s="73" t="s">
        <v>2035</v>
      </c>
      <c r="J369" s="74" t="s">
        <v>2045</v>
      </c>
      <c r="K369" s="72" t="s">
        <v>164</v>
      </c>
      <c r="L369" s="72" t="s">
        <v>165</v>
      </c>
      <c r="M369" s="75"/>
      <c r="N369" s="75"/>
      <c r="O369" s="75">
        <v>6218</v>
      </c>
      <c r="P369" s="72">
        <v>615184.30000000005</v>
      </c>
      <c r="Q369" s="72">
        <v>6844111.0999999996</v>
      </c>
      <c r="R369" s="72">
        <v>48.691578999999997</v>
      </c>
      <c r="S369" s="72">
        <v>1.8476669999999999</v>
      </c>
      <c r="T369" s="194" t="str">
        <f t="shared" si="28"/>
        <v>LA BARANTONNERIE</v>
      </c>
      <c r="U369" s="190" t="str">
        <f t="shared" si="29"/>
        <v>LA BARANTONNERIE</v>
      </c>
      <c r="V369" s="76" t="s">
        <v>166</v>
      </c>
    </row>
    <row r="370" spans="1:22" s="71" customFormat="1" ht="12.75" customHeight="1">
      <c r="A370" s="72" t="s">
        <v>2046</v>
      </c>
      <c r="B370" s="72" t="s">
        <v>2047</v>
      </c>
      <c r="C370" s="88" t="s">
        <v>2048</v>
      </c>
      <c r="D370" s="197" t="str">
        <f t="shared" si="26"/>
        <v>Alexandre Dumas</v>
      </c>
      <c r="E370" s="197" t="str">
        <f t="shared" si="27"/>
        <v>ALEXANDRE DUMAS</v>
      </c>
      <c r="F370" s="189" t="str">
        <f t="shared" si="25"/>
        <v>ECOLE ELEMENTAIRE ALEXANDRE DUMAS</v>
      </c>
      <c r="G370" s="72" t="s">
        <v>2049</v>
      </c>
      <c r="H370" s="72" t="s">
        <v>2050</v>
      </c>
      <c r="I370" s="73" t="s">
        <v>2051</v>
      </c>
      <c r="J370" s="74" t="s">
        <v>2052</v>
      </c>
      <c r="K370" s="72" t="s">
        <v>414</v>
      </c>
      <c r="L370" s="72" t="s">
        <v>165</v>
      </c>
      <c r="M370" s="75"/>
      <c r="N370" s="75"/>
      <c r="O370" s="75">
        <v>5814</v>
      </c>
      <c r="P370" s="72">
        <v>634648.19999999995</v>
      </c>
      <c r="Q370" s="72">
        <v>6865363.5999999996</v>
      </c>
      <c r="R370" s="72">
        <v>48.884968000000001</v>
      </c>
      <c r="S370" s="72">
        <v>2.1088260000000001</v>
      </c>
      <c r="T370" s="194" t="str">
        <f t="shared" si="28"/>
        <v>ALEXANDRE DUMAS</v>
      </c>
      <c r="U370" s="190" t="str">
        <f t="shared" si="29"/>
        <v>ALEXANDRE DUMAS</v>
      </c>
      <c r="V370" s="76" t="s">
        <v>761</v>
      </c>
    </row>
    <row r="371" spans="1:22" s="71" customFormat="1" ht="12.75" customHeight="1">
      <c r="A371" s="72" t="s">
        <v>2053</v>
      </c>
      <c r="B371" s="72" t="s">
        <v>2054</v>
      </c>
      <c r="C371" s="88" t="s">
        <v>2055</v>
      </c>
      <c r="D371" s="197" t="str">
        <f t="shared" si="26"/>
        <v>Alexandre Dumas</v>
      </c>
      <c r="E371" s="197" t="str">
        <f t="shared" si="27"/>
        <v>ALEXANDRE DUMAS</v>
      </c>
      <c r="F371" s="189" t="str">
        <f t="shared" si="25"/>
        <v>ECOLE MATERNELLE ALEXANDRE DUMAS</v>
      </c>
      <c r="G371" s="72" t="s">
        <v>2049</v>
      </c>
      <c r="H371" s="72" t="s">
        <v>2050</v>
      </c>
      <c r="I371" s="73" t="s">
        <v>2051</v>
      </c>
      <c r="J371" s="74" t="s">
        <v>2056</v>
      </c>
      <c r="K371" s="72" t="s">
        <v>414</v>
      </c>
      <c r="L371" s="72" t="s">
        <v>83</v>
      </c>
      <c r="M371" s="75"/>
      <c r="N371" s="75"/>
      <c r="O371" s="75">
        <v>7683</v>
      </c>
      <c r="P371" s="72">
        <v>634554.69999999995</v>
      </c>
      <c r="Q371" s="72">
        <v>6865342.2999999998</v>
      </c>
      <c r="R371" s="72">
        <v>48.884766999999997</v>
      </c>
      <c r="S371" s="72">
        <v>2.1075539999999999</v>
      </c>
      <c r="T371" s="194" t="str">
        <f t="shared" si="28"/>
        <v>ALEXANDRE DUMAS</v>
      </c>
      <c r="U371" s="190" t="str">
        <f t="shared" si="29"/>
        <v>ALEXANDRE DUMAS</v>
      </c>
      <c r="V371" s="76" t="s">
        <v>761</v>
      </c>
    </row>
    <row r="372" spans="1:22" s="71" customFormat="1" ht="12.75" customHeight="1">
      <c r="A372" s="72" t="s">
        <v>2057</v>
      </c>
      <c r="B372" s="72" t="s">
        <v>2058</v>
      </c>
      <c r="C372" s="88" t="s">
        <v>2059</v>
      </c>
      <c r="D372" s="197" t="str">
        <f t="shared" si="26"/>
        <v>La Fermette</v>
      </c>
      <c r="E372" s="197" t="str">
        <f t="shared" si="27"/>
        <v>LA FERMETTE</v>
      </c>
      <c r="F372" s="189" t="str">
        <f t="shared" si="25"/>
        <v>ECOLE PRIMAIRE LA FERMETTE</v>
      </c>
      <c r="G372" s="72" t="s">
        <v>2060</v>
      </c>
      <c r="H372" s="72" t="s">
        <v>436</v>
      </c>
      <c r="I372" s="73" t="s">
        <v>2061</v>
      </c>
      <c r="J372" s="74" t="s">
        <v>2062</v>
      </c>
      <c r="K372" s="72" t="s">
        <v>250</v>
      </c>
      <c r="L372" s="72" t="s">
        <v>195</v>
      </c>
      <c r="M372" s="75"/>
      <c r="N372" s="75"/>
      <c r="O372" s="75">
        <v>9098</v>
      </c>
      <c r="P372" s="72">
        <v>617335.6</v>
      </c>
      <c r="Q372" s="72">
        <v>6853659.5</v>
      </c>
      <c r="R372" s="72">
        <v>48.777729000000001</v>
      </c>
      <c r="S372" s="72">
        <v>1.8750439999999999</v>
      </c>
      <c r="T372" s="194" t="str">
        <f t="shared" si="28"/>
        <v>LA FERMETTE</v>
      </c>
      <c r="U372" s="190" t="str">
        <f t="shared" si="29"/>
        <v>LA FERMETTE</v>
      </c>
      <c r="V372" s="76" t="s">
        <v>166</v>
      </c>
    </row>
    <row r="373" spans="1:22" s="71" customFormat="1" ht="12.75" customHeight="1">
      <c r="A373" s="72" t="s">
        <v>2063</v>
      </c>
      <c r="B373" s="72" t="s">
        <v>2064</v>
      </c>
      <c r="C373" s="88" t="s">
        <v>698</v>
      </c>
      <c r="D373" s="197" t="str">
        <f t="shared" si="26"/>
        <v>Louis Pasteur</v>
      </c>
      <c r="E373" s="197" t="str">
        <f t="shared" si="27"/>
        <v>LOUIS PASTEUR</v>
      </c>
      <c r="F373" s="189" t="str">
        <f t="shared" si="25"/>
        <v>ECOLE ELEMENTAIRE LOUIS PASTEUR</v>
      </c>
      <c r="G373" s="72" t="s">
        <v>2065</v>
      </c>
      <c r="H373" s="72" t="s">
        <v>2066</v>
      </c>
      <c r="I373" s="73" t="s">
        <v>2067</v>
      </c>
      <c r="J373" s="74" t="s">
        <v>2068</v>
      </c>
      <c r="K373" s="72" t="s">
        <v>760</v>
      </c>
      <c r="L373" s="72" t="s">
        <v>165</v>
      </c>
      <c r="M373" s="75"/>
      <c r="N373" s="75"/>
      <c r="O373" s="75">
        <v>8110</v>
      </c>
      <c r="P373" s="72">
        <v>635255.69999999995</v>
      </c>
      <c r="Q373" s="72">
        <v>6866659.7999999998</v>
      </c>
      <c r="R373" s="72">
        <v>48.896684999999998</v>
      </c>
      <c r="S373" s="72">
        <v>2.1169120000000001</v>
      </c>
      <c r="T373" s="194" t="str">
        <f t="shared" si="28"/>
        <v>LOUIS PASTEUR</v>
      </c>
      <c r="U373" s="190" t="str">
        <f t="shared" si="29"/>
        <v>LOUIS PASTEUR</v>
      </c>
      <c r="V373" s="76" t="s">
        <v>1961</v>
      </c>
    </row>
    <row r="374" spans="1:22" s="71" customFormat="1" ht="12.75" customHeight="1">
      <c r="A374" s="72" t="s">
        <v>2069</v>
      </c>
      <c r="B374" s="72" t="s">
        <v>2070</v>
      </c>
      <c r="C374" s="88" t="s">
        <v>2071</v>
      </c>
      <c r="D374" s="197" t="str">
        <f t="shared" si="26"/>
        <v>Les Merlettes</v>
      </c>
      <c r="E374" s="197" t="str">
        <f t="shared" si="27"/>
        <v>LES MERLETTES</v>
      </c>
      <c r="F374" s="189" t="str">
        <f t="shared" si="25"/>
        <v>ECOLE ELEMENTAIRE LES MERLETTES</v>
      </c>
      <c r="G374" s="72" t="s">
        <v>2072</v>
      </c>
      <c r="H374" s="72" t="s">
        <v>2066</v>
      </c>
      <c r="I374" s="73" t="s">
        <v>2067</v>
      </c>
      <c r="J374" s="74" t="s">
        <v>2073</v>
      </c>
      <c r="K374" s="72" t="s">
        <v>760</v>
      </c>
      <c r="L374" s="72" t="s">
        <v>165</v>
      </c>
      <c r="M374" s="75"/>
      <c r="N374" s="75"/>
      <c r="O374" s="75">
        <v>7430</v>
      </c>
      <c r="P374" s="72">
        <v>635922.4</v>
      </c>
      <c r="Q374" s="72">
        <v>6867622.5</v>
      </c>
      <c r="R374" s="72">
        <v>48.905408999999999</v>
      </c>
      <c r="S374" s="72">
        <v>2.1258590000000002</v>
      </c>
      <c r="T374" s="194" t="str">
        <f t="shared" si="28"/>
        <v>LES MERLETTES</v>
      </c>
      <c r="U374" s="190" t="str">
        <f t="shared" si="29"/>
        <v>LES MERLETTES</v>
      </c>
      <c r="V374" s="76" t="s">
        <v>1961</v>
      </c>
    </row>
    <row r="375" spans="1:22" s="71" customFormat="1" ht="12.75" customHeight="1">
      <c r="A375" s="72" t="s">
        <v>2074</v>
      </c>
      <c r="B375" s="72" t="s">
        <v>2075</v>
      </c>
      <c r="C375" s="88" t="s">
        <v>2076</v>
      </c>
      <c r="D375" s="197" t="str">
        <f t="shared" si="26"/>
        <v>Pallu</v>
      </c>
      <c r="E375" s="197" t="str">
        <f t="shared" si="27"/>
        <v>PALLU</v>
      </c>
      <c r="F375" s="189" t="str">
        <f t="shared" si="25"/>
        <v>ECOLE ELEMENTAIRE PALLU</v>
      </c>
      <c r="G375" s="72" t="s">
        <v>2077</v>
      </c>
      <c r="H375" s="72" t="s">
        <v>2066</v>
      </c>
      <c r="I375" s="73" t="s">
        <v>2067</v>
      </c>
      <c r="J375" s="74" t="s">
        <v>2078</v>
      </c>
      <c r="K375" s="72" t="s">
        <v>760</v>
      </c>
      <c r="L375" s="72" t="s">
        <v>165</v>
      </c>
      <c r="M375" s="75"/>
      <c r="N375" s="75"/>
      <c r="O375" s="75">
        <v>9943</v>
      </c>
      <c r="P375" s="72">
        <v>636955.1</v>
      </c>
      <c r="Q375" s="72">
        <v>6866324.7999999998</v>
      </c>
      <c r="R375" s="72">
        <v>48.893841999999999</v>
      </c>
      <c r="S375" s="72">
        <v>2.140139</v>
      </c>
      <c r="T375" s="194" t="str">
        <f t="shared" si="28"/>
        <v>PALLU</v>
      </c>
      <c r="U375" s="190" t="str">
        <f t="shared" si="29"/>
        <v>PALLU</v>
      </c>
      <c r="V375" s="76" t="s">
        <v>1961</v>
      </c>
    </row>
    <row r="376" spans="1:22" s="71" customFormat="1" ht="12.75" customHeight="1">
      <c r="A376" s="72" t="s">
        <v>2079</v>
      </c>
      <c r="B376" s="72" t="s">
        <v>2080</v>
      </c>
      <c r="C376" s="88" t="s">
        <v>4775</v>
      </c>
      <c r="D376" s="197" t="str">
        <f t="shared" si="26"/>
        <v>Princesse</v>
      </c>
      <c r="E376" s="197" t="str">
        <f t="shared" si="27"/>
        <v>PRINCESSE</v>
      </c>
      <c r="F376" s="189" t="str">
        <f t="shared" si="25"/>
        <v>ECOLE PRIMAIRE PRINCESSE</v>
      </c>
      <c r="G376" s="72" t="s">
        <v>2081</v>
      </c>
      <c r="H376" s="72" t="s">
        <v>2066</v>
      </c>
      <c r="I376" s="73" t="s">
        <v>2067</v>
      </c>
      <c r="J376" s="74" t="s">
        <v>2082</v>
      </c>
      <c r="K376" s="72" t="s">
        <v>760</v>
      </c>
      <c r="L376" s="80" t="s">
        <v>195</v>
      </c>
      <c r="M376" s="75"/>
      <c r="N376" s="75"/>
      <c r="O376" s="75">
        <v>9021</v>
      </c>
      <c r="P376" s="72">
        <v>636167.19999999995</v>
      </c>
      <c r="Q376" s="72">
        <v>6865239</v>
      </c>
      <c r="R376" s="72">
        <v>48.884</v>
      </c>
      <c r="S376" s="72">
        <v>2.1295570000000001</v>
      </c>
      <c r="T376" s="194" t="str">
        <f t="shared" si="28"/>
        <v>PRINCESSE</v>
      </c>
      <c r="U376" s="190" t="str">
        <f t="shared" si="29"/>
        <v>PRINCESSE</v>
      </c>
      <c r="V376" s="76" t="s">
        <v>1961</v>
      </c>
    </row>
    <row r="377" spans="1:22" s="71" customFormat="1" ht="12.75" customHeight="1">
      <c r="A377" s="72" t="s">
        <v>2083</v>
      </c>
      <c r="B377" s="72" t="s">
        <v>2084</v>
      </c>
      <c r="C377" s="88" t="s">
        <v>2085</v>
      </c>
      <c r="D377" s="197" t="str">
        <f t="shared" si="26"/>
        <v>La Borde</v>
      </c>
      <c r="E377" s="197" t="str">
        <f t="shared" si="27"/>
        <v>LA BORDE</v>
      </c>
      <c r="F377" s="189" t="str">
        <f t="shared" si="25"/>
        <v>ECOLE MATERNELLE LA BORDE</v>
      </c>
      <c r="G377" s="72" t="s">
        <v>2086</v>
      </c>
      <c r="H377" s="72" t="s">
        <v>2066</v>
      </c>
      <c r="I377" s="73" t="s">
        <v>2067</v>
      </c>
      <c r="J377" s="74" t="s">
        <v>2087</v>
      </c>
      <c r="K377" s="72" t="s">
        <v>760</v>
      </c>
      <c r="L377" s="72" t="s">
        <v>83</v>
      </c>
      <c r="M377" s="75"/>
      <c r="N377" s="75"/>
      <c r="O377" s="75">
        <v>3234</v>
      </c>
      <c r="P377" s="72">
        <v>635715.5</v>
      </c>
      <c r="Q377" s="72">
        <v>6867086.5</v>
      </c>
      <c r="R377" s="72">
        <v>48.900568999999997</v>
      </c>
      <c r="S377" s="72">
        <v>2.1231179999999998</v>
      </c>
      <c r="T377" s="194" t="str">
        <f t="shared" si="28"/>
        <v>LA BORDE</v>
      </c>
      <c r="U377" s="190" t="str">
        <f t="shared" si="29"/>
        <v>LA BORDE</v>
      </c>
      <c r="V377" s="76" t="s">
        <v>1961</v>
      </c>
    </row>
    <row r="378" spans="1:22" s="71" customFormat="1" ht="12.75" customHeight="1">
      <c r="A378" s="72" t="s">
        <v>2088</v>
      </c>
      <c r="B378" s="72" t="s">
        <v>2089</v>
      </c>
      <c r="C378" s="88" t="s">
        <v>2090</v>
      </c>
      <c r="D378" s="197" t="str">
        <f t="shared" si="26"/>
        <v>Les Cygnes</v>
      </c>
      <c r="E378" s="197" t="str">
        <f t="shared" si="27"/>
        <v>LES CYGNES</v>
      </c>
      <c r="F378" s="189" t="str">
        <f t="shared" si="25"/>
        <v>ECOLE MATERNELLE LES CYGNES</v>
      </c>
      <c r="G378" s="72" t="s">
        <v>2091</v>
      </c>
      <c r="H378" s="72" t="s">
        <v>2066</v>
      </c>
      <c r="I378" s="73" t="s">
        <v>2067</v>
      </c>
      <c r="J378" s="74" t="s">
        <v>2092</v>
      </c>
      <c r="K378" s="72" t="s">
        <v>760</v>
      </c>
      <c r="L378" s="72" t="s">
        <v>83</v>
      </c>
      <c r="M378" s="75"/>
      <c r="N378" s="75"/>
      <c r="O378" s="75">
        <v>3671</v>
      </c>
      <c r="P378" s="72">
        <v>635295.1</v>
      </c>
      <c r="Q378" s="72">
        <v>6866684.2999999998</v>
      </c>
      <c r="R378" s="72">
        <v>48.896909999999998</v>
      </c>
      <c r="S378" s="72">
        <v>2.117445</v>
      </c>
      <c r="T378" s="194" t="str">
        <f t="shared" si="28"/>
        <v>LES CYGNES</v>
      </c>
      <c r="U378" s="190" t="str">
        <f t="shared" si="29"/>
        <v>LES CYGNES</v>
      </c>
      <c r="V378" s="76" t="s">
        <v>1961</v>
      </c>
    </row>
    <row r="379" spans="1:22" s="71" customFormat="1" ht="12.75" customHeight="1">
      <c r="A379" s="72" t="s">
        <v>2093</v>
      </c>
      <c r="B379" s="72" t="s">
        <v>2094</v>
      </c>
      <c r="C379" s="88" t="s">
        <v>2024</v>
      </c>
      <c r="D379" s="197" t="str">
        <f t="shared" si="26"/>
        <v>Centre</v>
      </c>
      <c r="E379" s="197" t="str">
        <f t="shared" si="27"/>
        <v>CENTRE</v>
      </c>
      <c r="F379" s="189" t="str">
        <f t="shared" si="25"/>
        <v>ECOLE MATERNELLE CENTRE</v>
      </c>
      <c r="G379" s="72" t="s">
        <v>2095</v>
      </c>
      <c r="H379" s="72" t="s">
        <v>2066</v>
      </c>
      <c r="I379" s="73" t="s">
        <v>2067</v>
      </c>
      <c r="J379" s="74" t="s">
        <v>2096</v>
      </c>
      <c r="K379" s="72" t="s">
        <v>760</v>
      </c>
      <c r="L379" s="72" t="s">
        <v>83</v>
      </c>
      <c r="M379" s="75"/>
      <c r="N379" s="75"/>
      <c r="O379" s="75">
        <v>8903</v>
      </c>
      <c r="P379" s="72">
        <v>636537</v>
      </c>
      <c r="Q379" s="72">
        <v>6866448.4000000004</v>
      </c>
      <c r="R379" s="72">
        <v>48.894911999999998</v>
      </c>
      <c r="S379" s="72">
        <v>2.1344180000000001</v>
      </c>
      <c r="T379" s="194" t="str">
        <f t="shared" si="28"/>
        <v>CENTRE</v>
      </c>
      <c r="U379" s="190" t="str">
        <f t="shared" si="29"/>
        <v>CENTRE</v>
      </c>
      <c r="V379" s="76" t="s">
        <v>1961</v>
      </c>
    </row>
    <row r="380" spans="1:22" s="71" customFormat="1" ht="12.75" customHeight="1">
      <c r="A380" s="72" t="s">
        <v>2097</v>
      </c>
      <c r="B380" s="72" t="s">
        <v>2098</v>
      </c>
      <c r="C380" s="88" t="s">
        <v>2099</v>
      </c>
      <c r="D380" s="197" t="str">
        <f t="shared" si="26"/>
        <v>Les Charmettes</v>
      </c>
      <c r="E380" s="197" t="str">
        <f t="shared" si="27"/>
        <v>LES CHARMETTES</v>
      </c>
      <c r="F380" s="189" t="str">
        <f t="shared" si="25"/>
        <v>ECOLE MATERNELLE LES CHARMETTES</v>
      </c>
      <c r="G380" s="72" t="s">
        <v>2100</v>
      </c>
      <c r="H380" s="72" t="s">
        <v>2066</v>
      </c>
      <c r="I380" s="73" t="s">
        <v>2067</v>
      </c>
      <c r="J380" s="74" t="s">
        <v>2101</v>
      </c>
      <c r="K380" s="72" t="s">
        <v>760</v>
      </c>
      <c r="L380" s="72" t="s">
        <v>83</v>
      </c>
      <c r="M380" s="75"/>
      <c r="N380" s="75"/>
      <c r="O380" s="75">
        <v>4130</v>
      </c>
      <c r="P380" s="72">
        <v>636657.4</v>
      </c>
      <c r="Q380" s="72">
        <v>6867117.7000000002</v>
      </c>
      <c r="R380" s="72">
        <v>48.900942000000001</v>
      </c>
      <c r="S380" s="72">
        <v>2.1359599999999999</v>
      </c>
      <c r="T380" s="194" t="str">
        <f t="shared" si="28"/>
        <v>LES CHARMETTES</v>
      </c>
      <c r="U380" s="190" t="str">
        <f t="shared" si="29"/>
        <v>LES CHARMETTES</v>
      </c>
      <c r="V380" s="76" t="s">
        <v>1961</v>
      </c>
    </row>
    <row r="381" spans="1:22" s="71" customFormat="1" ht="12.75" customHeight="1">
      <c r="A381" s="72" t="s">
        <v>2102</v>
      </c>
      <c r="B381" s="72" t="s">
        <v>2103</v>
      </c>
      <c r="C381" s="88" t="s">
        <v>2104</v>
      </c>
      <c r="D381" s="197" t="str">
        <f t="shared" si="26"/>
        <v>Roger Gousseau</v>
      </c>
      <c r="E381" s="197" t="str">
        <f t="shared" si="27"/>
        <v>ROGER GOUSSEAU</v>
      </c>
      <c r="F381" s="189" t="str">
        <f t="shared" si="25"/>
        <v>ECOLE PRIMAIRE ROGER GOUSSEAU</v>
      </c>
      <c r="G381" s="72" t="s">
        <v>2105</v>
      </c>
      <c r="H381" s="72" t="s">
        <v>430</v>
      </c>
      <c r="I381" s="73" t="s">
        <v>2106</v>
      </c>
      <c r="J381" s="74" t="s">
        <v>2107</v>
      </c>
      <c r="K381" s="72" t="s">
        <v>271</v>
      </c>
      <c r="L381" s="72" t="s">
        <v>195</v>
      </c>
      <c r="M381" s="75"/>
      <c r="N381" s="75"/>
      <c r="O381" s="75">
        <v>9686</v>
      </c>
      <c r="P381" s="72">
        <v>620997.80000000005</v>
      </c>
      <c r="Q381" s="72">
        <v>6868448.7999999998</v>
      </c>
      <c r="R381" s="72">
        <v>48.911180000000002</v>
      </c>
      <c r="S381" s="72">
        <v>1.9221280000000001</v>
      </c>
      <c r="T381" s="194" t="str">
        <f t="shared" si="28"/>
        <v>ROGER GOUSSEAU</v>
      </c>
      <c r="U381" s="190" t="str">
        <f t="shared" si="29"/>
        <v>ROGER GOUSSEAU</v>
      </c>
      <c r="V381" s="76" t="s">
        <v>401</v>
      </c>
    </row>
    <row r="382" spans="1:22" s="71" customFormat="1" ht="12.75" customHeight="1">
      <c r="A382" s="72" t="s">
        <v>2108</v>
      </c>
      <c r="B382" s="72" t="s">
        <v>2109</v>
      </c>
      <c r="C382" s="88" t="s">
        <v>245</v>
      </c>
      <c r="D382" s="197" t="str">
        <f t="shared" si="26"/>
        <v/>
      </c>
      <c r="E382" s="197" t="str">
        <f t="shared" si="27"/>
        <v/>
      </c>
      <c r="F382" s="189" t="str">
        <f t="shared" si="25"/>
        <v xml:space="preserve">ECOLE PRIMAIRE </v>
      </c>
      <c r="G382" s="72" t="s">
        <v>2110</v>
      </c>
      <c r="H382" s="72" t="s">
        <v>374</v>
      </c>
      <c r="I382" s="73" t="s">
        <v>2111</v>
      </c>
      <c r="J382" s="74" t="s">
        <v>2112</v>
      </c>
      <c r="K382" s="72" t="s">
        <v>250</v>
      </c>
      <c r="L382" s="72" t="s">
        <v>195</v>
      </c>
      <c r="M382" s="75"/>
      <c r="N382" s="75"/>
      <c r="O382" s="75">
        <v>1609</v>
      </c>
      <c r="P382" s="72">
        <v>612755.6</v>
      </c>
      <c r="Q382" s="72">
        <v>6845965.7000000002</v>
      </c>
      <c r="R382" s="72">
        <v>48.707934999999999</v>
      </c>
      <c r="S382" s="72">
        <v>1.814297</v>
      </c>
      <c r="T382" s="194" t="str">
        <f t="shared" si="28"/>
        <v>LES BREVIAIRES</v>
      </c>
      <c r="U382" s="190" t="str">
        <f t="shared" si="29"/>
        <v>LES BREVIAIRES</v>
      </c>
      <c r="V382" s="76" t="s">
        <v>166</v>
      </c>
    </row>
    <row r="383" spans="1:22" s="71" customFormat="1" ht="12.75" customHeight="1">
      <c r="A383" s="72" t="s">
        <v>2113</v>
      </c>
      <c r="B383" s="72" t="s">
        <v>2114</v>
      </c>
      <c r="C383" s="88" t="s">
        <v>1964</v>
      </c>
      <c r="D383" s="197" t="str">
        <f t="shared" si="26"/>
        <v>Jean Jaurès</v>
      </c>
      <c r="E383" s="197" t="str">
        <f t="shared" si="27"/>
        <v>JEAN JAURES</v>
      </c>
      <c r="F383" s="189" t="str">
        <f t="shared" si="25"/>
        <v>ECOLE ELEMENTAIRE JEAN JAURES</v>
      </c>
      <c r="G383" s="72" t="s">
        <v>2115</v>
      </c>
      <c r="H383" s="72" t="s">
        <v>2116</v>
      </c>
      <c r="I383" s="73" t="s">
        <v>2117</v>
      </c>
      <c r="J383" s="74" t="s">
        <v>2118</v>
      </c>
      <c r="K383" s="72" t="s">
        <v>2119</v>
      </c>
      <c r="L383" s="72" t="s">
        <v>165</v>
      </c>
      <c r="M383" s="75"/>
      <c r="N383" s="75"/>
      <c r="O383" s="75">
        <v>3784</v>
      </c>
      <c r="P383" s="72">
        <v>625314.5</v>
      </c>
      <c r="Q383" s="72">
        <v>6859035.9000000004</v>
      </c>
      <c r="R383" s="72">
        <v>48.827052000000002</v>
      </c>
      <c r="S383" s="72">
        <v>1.9826710000000001</v>
      </c>
      <c r="T383" s="194" t="str">
        <f t="shared" si="28"/>
        <v>JEAN JAURES</v>
      </c>
      <c r="U383" s="190" t="str">
        <f t="shared" si="29"/>
        <v>JEAN JAURES</v>
      </c>
      <c r="V383" s="76" t="s">
        <v>415</v>
      </c>
    </row>
    <row r="384" spans="1:22" s="71" customFormat="1" ht="12.75" customHeight="1">
      <c r="A384" s="72" t="s">
        <v>2120</v>
      </c>
      <c r="B384" s="72" t="s">
        <v>2121</v>
      </c>
      <c r="C384" s="88" t="s">
        <v>1562</v>
      </c>
      <c r="D384" s="197" t="str">
        <f t="shared" si="26"/>
        <v>Paul Langevin</v>
      </c>
      <c r="E384" s="197" t="str">
        <f t="shared" si="27"/>
        <v>PAUL LANGEVIN</v>
      </c>
      <c r="F384" s="189" t="str">
        <f t="shared" si="25"/>
        <v>ECOLE MATERNELLE PAUL LANGEVIN</v>
      </c>
      <c r="G384" s="72" t="s">
        <v>2122</v>
      </c>
      <c r="H384" s="72" t="s">
        <v>2116</v>
      </c>
      <c r="I384" s="73" t="s">
        <v>2117</v>
      </c>
      <c r="J384" s="74" t="s">
        <v>2123</v>
      </c>
      <c r="K384" s="72" t="s">
        <v>2119</v>
      </c>
      <c r="L384" s="72" t="s">
        <v>83</v>
      </c>
      <c r="M384" s="75"/>
      <c r="N384" s="75"/>
      <c r="O384" s="75">
        <v>8185</v>
      </c>
      <c r="P384" s="72">
        <v>625736</v>
      </c>
      <c r="Q384" s="72">
        <v>6858490.7000000002</v>
      </c>
      <c r="R384" s="72">
        <v>48.822197000000003</v>
      </c>
      <c r="S384" s="72">
        <v>1.988507</v>
      </c>
      <c r="T384" s="194" t="str">
        <f t="shared" si="28"/>
        <v>PAUL LANGEVIN</v>
      </c>
      <c r="U384" s="190" t="str">
        <f t="shared" si="29"/>
        <v>PAUL LANGEVIN</v>
      </c>
      <c r="V384" s="76" t="s">
        <v>415</v>
      </c>
    </row>
    <row r="385" spans="1:22" s="71" customFormat="1" ht="12.75" customHeight="1">
      <c r="A385" s="72" t="s">
        <v>2124</v>
      </c>
      <c r="B385" s="72" t="s">
        <v>2125</v>
      </c>
      <c r="C385" s="88" t="s">
        <v>2126</v>
      </c>
      <c r="D385" s="197" t="str">
        <f t="shared" si="26"/>
        <v>Henri Prou</v>
      </c>
      <c r="E385" s="197" t="str">
        <f t="shared" si="27"/>
        <v>HENRI PROU</v>
      </c>
      <c r="F385" s="189" t="str">
        <f t="shared" si="25"/>
        <v>ECOLE ELEMENTAIRE HENRI PROU</v>
      </c>
      <c r="G385" s="72" t="s">
        <v>2127</v>
      </c>
      <c r="H385" s="72" t="s">
        <v>2116</v>
      </c>
      <c r="I385" s="73" t="s">
        <v>2117</v>
      </c>
      <c r="J385" s="74" t="s">
        <v>2128</v>
      </c>
      <c r="K385" s="72" t="s">
        <v>2119</v>
      </c>
      <c r="L385" s="72" t="s">
        <v>165</v>
      </c>
      <c r="M385" s="75"/>
      <c r="N385" s="75"/>
      <c r="O385" s="75">
        <v>4999</v>
      </c>
      <c r="P385" s="72">
        <v>624779.9</v>
      </c>
      <c r="Q385" s="72">
        <v>6858493.2000000002</v>
      </c>
      <c r="R385" s="72">
        <v>48.822108999999998</v>
      </c>
      <c r="S385" s="72">
        <v>1.9754860000000001</v>
      </c>
      <c r="T385" s="194" t="str">
        <f t="shared" si="28"/>
        <v>HENRI PROU</v>
      </c>
      <c r="U385" s="190" t="str">
        <f t="shared" si="29"/>
        <v>HENRI PROU</v>
      </c>
      <c r="V385" s="76" t="s">
        <v>415</v>
      </c>
    </row>
    <row r="386" spans="1:22" s="71" customFormat="1" ht="12.75" customHeight="1">
      <c r="A386" s="77" t="s">
        <v>2129</v>
      </c>
      <c r="B386" s="77" t="s">
        <v>2130</v>
      </c>
      <c r="C386" s="86" t="s">
        <v>2131</v>
      </c>
      <c r="D386" s="197" t="str">
        <f t="shared" si="26"/>
        <v>Henri Prou</v>
      </c>
      <c r="E386" s="197" t="str">
        <f t="shared" si="27"/>
        <v>HENRI PROU</v>
      </c>
      <c r="F386" s="189" t="str">
        <f t="shared" ref="F386:F449" si="30">(IF(L386="M","ECOLE MATERNELLE",IF(L386="E","ECOLE ELEMENTAIRE",IF(L386="P","ECOLE PRIMAIRE","Inconnu"))))&amp;" "&amp;E386</f>
        <v>ECOLE MATERNELLE HENRI PROU</v>
      </c>
      <c r="G386" s="77" t="s">
        <v>2132</v>
      </c>
      <c r="H386" s="77" t="s">
        <v>2116</v>
      </c>
      <c r="I386" s="85" t="s">
        <v>2117</v>
      </c>
      <c r="J386" s="78" t="s">
        <v>2133</v>
      </c>
      <c r="K386" s="77" t="s">
        <v>2119</v>
      </c>
      <c r="L386" s="77" t="s">
        <v>83</v>
      </c>
      <c r="M386" s="75"/>
      <c r="N386" s="75"/>
      <c r="O386" s="75">
        <v>7935</v>
      </c>
      <c r="P386" s="77">
        <v>624784</v>
      </c>
      <c r="Q386" s="77">
        <v>6858536.5</v>
      </c>
      <c r="R386" s="77">
        <v>48.822499000000001</v>
      </c>
      <c r="S386" s="77">
        <v>1.9755339999999999</v>
      </c>
      <c r="T386" s="194" t="str">
        <f t="shared" si="28"/>
        <v>HENRI PROU</v>
      </c>
      <c r="U386" s="190" t="str">
        <f t="shared" si="29"/>
        <v>HENRI PROU</v>
      </c>
      <c r="V386" s="79" t="s">
        <v>415</v>
      </c>
    </row>
    <row r="387" spans="1:22" s="71" customFormat="1" ht="12.75" customHeight="1">
      <c r="A387" s="72" t="s">
        <v>2134</v>
      </c>
      <c r="B387" s="72" t="s">
        <v>2135</v>
      </c>
      <c r="C387" s="88" t="s">
        <v>2136</v>
      </c>
      <c r="D387" s="197" t="str">
        <f t="shared" ref="D387:D450" si="31">TRIM(SUBSTITUTE(SUBSTITUTE(C387,"Ecole maternelle",""),"Ecole élémentaire",""))</f>
        <v>Chêne Sorcier</v>
      </c>
      <c r="E387" s="197" t="str">
        <f t="shared" ref="E387:E450" si="32">UPPER(SUBSTITUTE(SUBSTITUTE(SUBSTITUTE(SUBSTITUTE(SUBSTITUTE(SUBSTITUTE(SUBSTITUTE(D387, "é", "e"), "è", "e"), "ê", "e"), "à", "a"), "â", "a"), "ù", "u"), "ô", "o"))</f>
        <v>CHENE SORCIER</v>
      </c>
      <c r="F387" s="189" t="str">
        <f t="shared" si="30"/>
        <v>ECOLE MATERNELLE CHENE SORCIER</v>
      </c>
      <c r="G387" s="72" t="s">
        <v>2137</v>
      </c>
      <c r="H387" s="72" t="s">
        <v>2116</v>
      </c>
      <c r="I387" s="73" t="s">
        <v>2117</v>
      </c>
      <c r="J387" s="74" t="s">
        <v>2138</v>
      </c>
      <c r="K387" s="72" t="s">
        <v>2119</v>
      </c>
      <c r="L387" s="72" t="s">
        <v>83</v>
      </c>
      <c r="M387" s="75"/>
      <c r="N387" s="75"/>
      <c r="O387" s="75">
        <v>7167</v>
      </c>
      <c r="P387" s="72">
        <v>624351.80000000005</v>
      </c>
      <c r="Q387" s="72">
        <v>6858891.4000000004</v>
      </c>
      <c r="R387" s="72">
        <v>48.82564</v>
      </c>
      <c r="S387" s="72">
        <v>1.9695849999999999</v>
      </c>
      <c r="T387" s="194" t="str">
        <f t="shared" ref="T387:T450" si="33">IF(D387="",I387,E387)</f>
        <v>CHENE SORCIER</v>
      </c>
      <c r="U387" s="190" t="str">
        <f t="shared" ref="U387:U450" si="34">IF(LEFT(T387,6)="DE LA ",REPLACE(T387,1,6,"LA "), IF(LEFT(T387,4)="DES ",REPLACE(T387,1,4,"LES "), IF(LEFT(T387,3)="DE ",REPLACE(T387,1,3,"LE "), IF(LEFT(T387,3)="DU ",REPLACE(T387,1,3,"LE "),T387))))</f>
        <v>CHENE SORCIER</v>
      </c>
      <c r="V387" s="76" t="s">
        <v>415</v>
      </c>
    </row>
    <row r="388" spans="1:22" s="71" customFormat="1" ht="12.75" customHeight="1">
      <c r="A388" s="72" t="s">
        <v>2139</v>
      </c>
      <c r="B388" s="72" t="s">
        <v>2140</v>
      </c>
      <c r="C388" s="88" t="s">
        <v>2141</v>
      </c>
      <c r="D388" s="197" t="str">
        <f t="shared" si="31"/>
        <v>André Briquet</v>
      </c>
      <c r="E388" s="197" t="str">
        <f t="shared" si="32"/>
        <v>ANDRE BRIQUET</v>
      </c>
      <c r="F388" s="189" t="str">
        <f t="shared" si="30"/>
        <v>ECOLE MATERNELLE ANDRE BRIQUET</v>
      </c>
      <c r="G388" s="72" t="s">
        <v>2142</v>
      </c>
      <c r="H388" s="72" t="s">
        <v>2116</v>
      </c>
      <c r="I388" s="73" t="s">
        <v>2117</v>
      </c>
      <c r="J388" s="74" t="s">
        <v>2143</v>
      </c>
      <c r="K388" s="72" t="s">
        <v>2119</v>
      </c>
      <c r="L388" s="72" t="s">
        <v>83</v>
      </c>
      <c r="M388" s="75"/>
      <c r="N388" s="75"/>
      <c r="O388" s="75">
        <v>1693</v>
      </c>
      <c r="P388" s="72">
        <v>625558.19999999995</v>
      </c>
      <c r="Q388" s="72">
        <v>6858385.2000000002</v>
      </c>
      <c r="R388" s="72">
        <v>48.821227999999998</v>
      </c>
      <c r="S388" s="72">
        <v>1.9861040000000001</v>
      </c>
      <c r="T388" s="194" t="str">
        <f t="shared" si="33"/>
        <v>ANDRE BRIQUET</v>
      </c>
      <c r="U388" s="190" t="str">
        <f t="shared" si="34"/>
        <v>ANDRE BRIQUET</v>
      </c>
      <c r="V388" s="76" t="s">
        <v>415</v>
      </c>
    </row>
    <row r="389" spans="1:22" s="71" customFormat="1" ht="12.75" customHeight="1">
      <c r="A389" s="72" t="s">
        <v>2144</v>
      </c>
      <c r="B389" s="72" t="s">
        <v>2145</v>
      </c>
      <c r="C389" s="72" t="s">
        <v>2146</v>
      </c>
      <c r="D389" s="197" t="str">
        <f t="shared" si="31"/>
        <v>Madame René Coty</v>
      </c>
      <c r="E389" s="197" t="str">
        <f t="shared" si="32"/>
        <v>MADAME RENE COTY</v>
      </c>
      <c r="F389" s="189" t="str">
        <f t="shared" si="30"/>
        <v>ECOLE ELEMENTAIRE MADAME RENE COTY</v>
      </c>
      <c r="G389" s="72" t="s">
        <v>2147</v>
      </c>
      <c r="H389" s="72" t="s">
        <v>2116</v>
      </c>
      <c r="I389" s="73" t="s">
        <v>2117</v>
      </c>
      <c r="J389" s="74" t="s">
        <v>2148</v>
      </c>
      <c r="K389" s="72" t="s">
        <v>2119</v>
      </c>
      <c r="L389" s="72" t="s">
        <v>165</v>
      </c>
      <c r="M389" s="75"/>
      <c r="N389" s="75"/>
      <c r="O389" s="75">
        <v>8585</v>
      </c>
      <c r="P389" s="72">
        <v>626018.9</v>
      </c>
      <c r="Q389" s="72">
        <v>6859046.7000000002</v>
      </c>
      <c r="R389" s="72">
        <v>48.82723</v>
      </c>
      <c r="S389" s="72">
        <v>1.9922629999999999</v>
      </c>
      <c r="T389" s="194" t="str">
        <f t="shared" si="33"/>
        <v>MADAME RENE COTY</v>
      </c>
      <c r="U389" s="190" t="str">
        <f t="shared" si="34"/>
        <v>MADAME RENE COTY</v>
      </c>
      <c r="V389" s="76" t="s">
        <v>415</v>
      </c>
    </row>
    <row r="390" spans="1:22" s="71" customFormat="1" ht="12.75" customHeight="1">
      <c r="A390" s="72" t="s">
        <v>2149</v>
      </c>
      <c r="B390" s="72" t="s">
        <v>2150</v>
      </c>
      <c r="C390" s="72" t="s">
        <v>2151</v>
      </c>
      <c r="D390" s="197" t="str">
        <f t="shared" si="31"/>
        <v>La Bretechelle</v>
      </c>
      <c r="E390" s="197" t="str">
        <f t="shared" si="32"/>
        <v>LA BRETECHELLE</v>
      </c>
      <c r="F390" s="189" t="str">
        <f t="shared" si="30"/>
        <v>ECOLE MATERNELLE LA BRETECHELLE</v>
      </c>
      <c r="G390" s="72" t="s">
        <v>2152</v>
      </c>
      <c r="H390" s="72" t="s">
        <v>2116</v>
      </c>
      <c r="I390" s="73" t="s">
        <v>2117</v>
      </c>
      <c r="J390" s="74" t="s">
        <v>2153</v>
      </c>
      <c r="K390" s="72" t="s">
        <v>2119</v>
      </c>
      <c r="L390" s="72" t="s">
        <v>83</v>
      </c>
      <c r="M390" s="75"/>
      <c r="N390" s="75"/>
      <c r="O390" s="75">
        <v>7661</v>
      </c>
      <c r="P390" s="72">
        <v>624684</v>
      </c>
      <c r="Q390" s="72">
        <v>6858228.5</v>
      </c>
      <c r="R390" s="72">
        <v>48.819716999999997</v>
      </c>
      <c r="S390" s="72">
        <v>1.974226</v>
      </c>
      <c r="T390" s="194" t="str">
        <f t="shared" si="33"/>
        <v>LA BRETECHELLE</v>
      </c>
      <c r="U390" s="190" t="str">
        <f t="shared" si="34"/>
        <v>LA BRETECHELLE</v>
      </c>
      <c r="V390" s="76" t="s">
        <v>415</v>
      </c>
    </row>
    <row r="391" spans="1:22" s="71" customFormat="1" ht="12.75" customHeight="1">
      <c r="A391" s="72" t="s">
        <v>2154</v>
      </c>
      <c r="B391" s="72" t="s">
        <v>2155</v>
      </c>
      <c r="C391" s="72" t="s">
        <v>900</v>
      </c>
      <c r="D391" s="197" t="str">
        <f t="shared" si="31"/>
        <v>Victor Hugo</v>
      </c>
      <c r="E391" s="197" t="str">
        <f t="shared" si="32"/>
        <v>VICTOR HUGO</v>
      </c>
      <c r="F391" s="189" t="str">
        <f t="shared" si="30"/>
        <v>ECOLE ELEMENTAIRE VICTOR HUGO</v>
      </c>
      <c r="G391" s="72" t="s">
        <v>2156</v>
      </c>
      <c r="H391" s="72" t="s">
        <v>2116</v>
      </c>
      <c r="I391" s="73" t="s">
        <v>2117</v>
      </c>
      <c r="J391" s="74" t="s">
        <v>2157</v>
      </c>
      <c r="K391" s="72" t="s">
        <v>2119</v>
      </c>
      <c r="L391" s="72" t="s">
        <v>165</v>
      </c>
      <c r="M391" s="75"/>
      <c r="N391" s="75"/>
      <c r="O391" s="75">
        <v>8135</v>
      </c>
      <c r="P391" s="72">
        <v>624631.69999999995</v>
      </c>
      <c r="Q391" s="72">
        <v>6858710.2999999998</v>
      </c>
      <c r="R391" s="72">
        <v>48.824044000000001</v>
      </c>
      <c r="S391" s="72">
        <v>1.9734290000000001</v>
      </c>
      <c r="T391" s="194" t="str">
        <f t="shared" si="33"/>
        <v>VICTOR HUGO</v>
      </c>
      <c r="U391" s="190" t="str">
        <f t="shared" si="34"/>
        <v>VICTOR HUGO</v>
      </c>
      <c r="V391" s="76" t="s">
        <v>415</v>
      </c>
    </row>
    <row r="392" spans="1:22" s="71" customFormat="1" ht="12.75" customHeight="1">
      <c r="A392" s="72" t="s">
        <v>2158</v>
      </c>
      <c r="B392" s="72" t="s">
        <v>2159</v>
      </c>
      <c r="C392" s="72" t="s">
        <v>478</v>
      </c>
      <c r="D392" s="197" t="str">
        <f t="shared" si="31"/>
        <v>Marcel Pagnol</v>
      </c>
      <c r="E392" s="197" t="str">
        <f t="shared" si="32"/>
        <v>MARCEL PAGNOL</v>
      </c>
      <c r="F392" s="189" t="str">
        <f t="shared" si="30"/>
        <v>ECOLE ELEMENTAIRE MARCEL PAGNOL</v>
      </c>
      <c r="G392" s="72" t="s">
        <v>2160</v>
      </c>
      <c r="H392" s="72" t="s">
        <v>2116</v>
      </c>
      <c r="I392" s="73" t="s">
        <v>2117</v>
      </c>
      <c r="J392" s="74" t="s">
        <v>2161</v>
      </c>
      <c r="K392" s="72" t="s">
        <v>2119</v>
      </c>
      <c r="L392" s="72" t="s">
        <v>165</v>
      </c>
      <c r="M392" s="75"/>
      <c r="N392" s="75"/>
      <c r="O392" s="75">
        <v>7668</v>
      </c>
      <c r="P392" s="72">
        <v>625595.1</v>
      </c>
      <c r="Q392" s="72">
        <v>6858485.7000000002</v>
      </c>
      <c r="R392" s="72">
        <v>48.822136</v>
      </c>
      <c r="S392" s="72">
        <v>1.9865889999999999</v>
      </c>
      <c r="T392" s="194" t="str">
        <f t="shared" si="33"/>
        <v>MARCEL PAGNOL</v>
      </c>
      <c r="U392" s="190" t="str">
        <f t="shared" si="34"/>
        <v>MARCEL PAGNOL</v>
      </c>
      <c r="V392" s="76" t="s">
        <v>415</v>
      </c>
    </row>
    <row r="393" spans="1:22" s="71" customFormat="1" ht="12.75" customHeight="1">
      <c r="A393" s="72" t="s">
        <v>2162</v>
      </c>
      <c r="B393" s="72" t="s">
        <v>2163</v>
      </c>
      <c r="C393" s="72" t="s">
        <v>2164</v>
      </c>
      <c r="D393" s="197" t="str">
        <f t="shared" si="31"/>
        <v>Madame René Coty</v>
      </c>
      <c r="E393" s="197" t="str">
        <f t="shared" si="32"/>
        <v>MADAME RENE COTY</v>
      </c>
      <c r="F393" s="189" t="str">
        <f t="shared" si="30"/>
        <v>ECOLE MATERNELLE MADAME RENE COTY</v>
      </c>
      <c r="G393" s="72" t="s">
        <v>2165</v>
      </c>
      <c r="H393" s="72" t="s">
        <v>2116</v>
      </c>
      <c r="I393" s="73" t="s">
        <v>2117</v>
      </c>
      <c r="J393" s="74" t="s">
        <v>2166</v>
      </c>
      <c r="K393" s="72" t="s">
        <v>2119</v>
      </c>
      <c r="L393" s="72" t="s">
        <v>83</v>
      </c>
      <c r="M393" s="75"/>
      <c r="N393" s="75"/>
      <c r="O393" s="75">
        <v>4721</v>
      </c>
      <c r="P393" s="72">
        <v>625976.80000000005</v>
      </c>
      <c r="Q393" s="72">
        <v>6859085</v>
      </c>
      <c r="R393" s="72">
        <v>48.827570000000001</v>
      </c>
      <c r="S393" s="72">
        <v>1.9916830000000001</v>
      </c>
      <c r="T393" s="194" t="str">
        <f t="shared" si="33"/>
        <v>MADAME RENE COTY</v>
      </c>
      <c r="U393" s="190" t="str">
        <f t="shared" si="34"/>
        <v>MADAME RENE COTY</v>
      </c>
      <c r="V393" s="76" t="s">
        <v>415</v>
      </c>
    </row>
    <row r="394" spans="1:22" s="71" customFormat="1" ht="12.75" customHeight="1">
      <c r="A394" s="72" t="s">
        <v>2167</v>
      </c>
      <c r="B394" s="72" t="s">
        <v>2168</v>
      </c>
      <c r="C394" s="72" t="s">
        <v>1355</v>
      </c>
      <c r="D394" s="197" t="str">
        <f t="shared" si="31"/>
        <v>Paul Eluard</v>
      </c>
      <c r="E394" s="197" t="str">
        <f t="shared" si="32"/>
        <v>PAUL ELUARD</v>
      </c>
      <c r="F394" s="189" t="str">
        <f t="shared" si="30"/>
        <v>ECOLE ELEMENTAIRE PAUL ELUARD</v>
      </c>
      <c r="G394" s="72" t="s">
        <v>2169</v>
      </c>
      <c r="H394" s="72" t="s">
        <v>2116</v>
      </c>
      <c r="I394" s="73" t="s">
        <v>2117</v>
      </c>
      <c r="J394" s="74" t="s">
        <v>2170</v>
      </c>
      <c r="K394" s="72" t="s">
        <v>2119</v>
      </c>
      <c r="L394" s="72" t="s">
        <v>165</v>
      </c>
      <c r="M394" s="75"/>
      <c r="N394" s="75"/>
      <c r="O394" s="75">
        <v>2651</v>
      </c>
      <c r="P394" s="72">
        <v>626022.30000000005</v>
      </c>
      <c r="Q394" s="72">
        <v>6858951</v>
      </c>
      <c r="R394" s="72">
        <v>48.826369999999997</v>
      </c>
      <c r="S394" s="72">
        <v>1.992326</v>
      </c>
      <c r="T394" s="194" t="str">
        <f t="shared" si="33"/>
        <v>PAUL ELUARD</v>
      </c>
      <c r="U394" s="190" t="str">
        <f t="shared" si="34"/>
        <v>PAUL ELUARD</v>
      </c>
      <c r="V394" s="76" t="s">
        <v>415</v>
      </c>
    </row>
    <row r="395" spans="1:22" s="71" customFormat="1" ht="12.75" customHeight="1">
      <c r="A395" s="72" t="s">
        <v>2171</v>
      </c>
      <c r="B395" s="72" t="s">
        <v>2172</v>
      </c>
      <c r="C395" s="72" t="s">
        <v>2173</v>
      </c>
      <c r="D395" s="197" t="str">
        <f t="shared" si="31"/>
        <v>René Coudoint</v>
      </c>
      <c r="E395" s="197" t="str">
        <f t="shared" si="32"/>
        <v>RENE COUDOINT</v>
      </c>
      <c r="F395" s="189" t="str">
        <f t="shared" si="30"/>
        <v>ECOLE ELEMENTAIRE RENE COUDOINT</v>
      </c>
      <c r="G395" s="72" t="s">
        <v>2174</v>
      </c>
      <c r="H395" s="72" t="s">
        <v>2175</v>
      </c>
      <c r="I395" s="73" t="s">
        <v>2176</v>
      </c>
      <c r="J395" s="74" t="s">
        <v>2177</v>
      </c>
      <c r="K395" s="72" t="s">
        <v>164</v>
      </c>
      <c r="L395" s="72" t="s">
        <v>165</v>
      </c>
      <c r="M395" s="75"/>
      <c r="N395" s="75"/>
      <c r="O395" s="75">
        <v>9695</v>
      </c>
      <c r="P395" s="72">
        <v>618758.69999999995</v>
      </c>
      <c r="Q395" s="72">
        <v>6847357.7999999998</v>
      </c>
      <c r="R395" s="72">
        <v>48.721238</v>
      </c>
      <c r="S395" s="72">
        <v>1.895607</v>
      </c>
      <c r="T395" s="194" t="str">
        <f t="shared" si="33"/>
        <v>RENE COUDOINT</v>
      </c>
      <c r="U395" s="190" t="str">
        <f t="shared" si="34"/>
        <v>RENE COUDOINT</v>
      </c>
      <c r="V395" s="76" t="s">
        <v>166</v>
      </c>
    </row>
    <row r="396" spans="1:22" s="71" customFormat="1" ht="12.75" customHeight="1">
      <c r="A396" s="72" t="s">
        <v>2178</v>
      </c>
      <c r="B396" s="72" t="s">
        <v>2179</v>
      </c>
      <c r="C396" s="72" t="s">
        <v>2180</v>
      </c>
      <c r="D396" s="197" t="str">
        <f t="shared" si="31"/>
        <v>La Romanie</v>
      </c>
      <c r="E396" s="197" t="str">
        <f t="shared" si="32"/>
        <v>LA ROMANIE</v>
      </c>
      <c r="F396" s="189" t="str">
        <f t="shared" si="30"/>
        <v>ECOLE MATERNELLE LA ROMANIE</v>
      </c>
      <c r="G396" s="72" t="s">
        <v>2181</v>
      </c>
      <c r="H396" s="72" t="s">
        <v>2175</v>
      </c>
      <c r="I396" s="73" t="s">
        <v>2176</v>
      </c>
      <c r="J396" s="74" t="s">
        <v>2182</v>
      </c>
      <c r="K396" s="72" t="s">
        <v>164</v>
      </c>
      <c r="L396" s="72" t="s">
        <v>83</v>
      </c>
      <c r="M396" s="75"/>
      <c r="N396" s="75"/>
      <c r="O396" s="75">
        <v>1420</v>
      </c>
      <c r="P396" s="72">
        <v>618774.6</v>
      </c>
      <c r="Q396" s="72">
        <v>6847363</v>
      </c>
      <c r="R396" s="72">
        <v>48.721285999999999</v>
      </c>
      <c r="S396" s="72">
        <v>1.8958219999999999</v>
      </c>
      <c r="T396" s="194" t="str">
        <f t="shared" si="33"/>
        <v>LA ROMANIE</v>
      </c>
      <c r="U396" s="190" t="str">
        <f t="shared" si="34"/>
        <v>LA ROMANIE</v>
      </c>
      <c r="V396" s="76" t="s">
        <v>166</v>
      </c>
    </row>
    <row r="397" spans="1:22" s="71" customFormat="1" ht="12.75" customHeight="1">
      <c r="A397" s="72" t="s">
        <v>2183</v>
      </c>
      <c r="B397" s="72" t="s">
        <v>2184</v>
      </c>
      <c r="C397" s="72" t="s">
        <v>2185</v>
      </c>
      <c r="D397" s="197" t="str">
        <f t="shared" si="31"/>
        <v>Roger Colart</v>
      </c>
      <c r="E397" s="197" t="str">
        <f t="shared" si="32"/>
        <v>ROGER COLART</v>
      </c>
      <c r="F397" s="189" t="str">
        <f t="shared" si="30"/>
        <v>ECOLE ELEMENTAIRE ROGER COLART</v>
      </c>
      <c r="G397" s="72" t="s">
        <v>2186</v>
      </c>
      <c r="H397" s="72" t="s">
        <v>2175</v>
      </c>
      <c r="I397" s="73" t="s">
        <v>2176</v>
      </c>
      <c r="J397" s="74" t="s">
        <v>2187</v>
      </c>
      <c r="K397" s="72" t="s">
        <v>164</v>
      </c>
      <c r="L397" s="72" t="s">
        <v>165</v>
      </c>
      <c r="M397" s="75"/>
      <c r="N397" s="75"/>
      <c r="O397" s="75">
        <v>3071</v>
      </c>
      <c r="P397" s="72">
        <v>618263.9</v>
      </c>
      <c r="Q397" s="72">
        <v>6846876.4000000004</v>
      </c>
      <c r="R397" s="72">
        <v>48.716845999999997</v>
      </c>
      <c r="S397" s="72">
        <v>1.8889739999999999</v>
      </c>
      <c r="T397" s="194" t="str">
        <f t="shared" si="33"/>
        <v>ROGER COLART</v>
      </c>
      <c r="U397" s="190" t="str">
        <f t="shared" si="34"/>
        <v>ROGER COLART</v>
      </c>
      <c r="V397" s="76" t="s">
        <v>166</v>
      </c>
    </row>
    <row r="398" spans="1:22" s="71" customFormat="1" ht="12.75" customHeight="1">
      <c r="A398" s="72" t="s">
        <v>2188</v>
      </c>
      <c r="B398" s="72" t="s">
        <v>2189</v>
      </c>
      <c r="C398" s="72" t="s">
        <v>2190</v>
      </c>
      <c r="D398" s="197" t="str">
        <f t="shared" si="31"/>
        <v>Le Pré Gallot</v>
      </c>
      <c r="E398" s="197" t="str">
        <f t="shared" si="32"/>
        <v>LE PRE GALLOT</v>
      </c>
      <c r="F398" s="189" t="str">
        <f t="shared" si="30"/>
        <v>ECOLE MATERNELLE LE PRE GALLOT</v>
      </c>
      <c r="G398" s="72" t="s">
        <v>2191</v>
      </c>
      <c r="H398" s="72" t="s">
        <v>2175</v>
      </c>
      <c r="I398" s="73" t="s">
        <v>2176</v>
      </c>
      <c r="J398" s="87" t="s">
        <v>2192</v>
      </c>
      <c r="K398" s="72" t="s">
        <v>164</v>
      </c>
      <c r="L398" s="72" t="s">
        <v>83</v>
      </c>
      <c r="M398" s="75"/>
      <c r="N398" s="75"/>
      <c r="O398" s="75">
        <v>8799</v>
      </c>
      <c r="P398" s="72">
        <v>618170.30000000005</v>
      </c>
      <c r="Q398" s="72">
        <v>6846714.5</v>
      </c>
      <c r="R398" s="72">
        <v>48.715378000000001</v>
      </c>
      <c r="S398" s="72">
        <v>1.8877330000000001</v>
      </c>
      <c r="T398" s="194" t="str">
        <f t="shared" si="33"/>
        <v>LE PRE GALLOT</v>
      </c>
      <c r="U398" s="190" t="str">
        <f t="shared" si="34"/>
        <v>LE PRE GALLOT</v>
      </c>
      <c r="V398" s="76" t="s">
        <v>166</v>
      </c>
    </row>
    <row r="399" spans="1:22" s="71" customFormat="1" ht="12.75" customHeight="1">
      <c r="A399" s="72" t="s">
        <v>2193</v>
      </c>
      <c r="B399" s="72" t="s">
        <v>2194</v>
      </c>
      <c r="C399" s="80" t="s">
        <v>2195</v>
      </c>
      <c r="D399" s="197" t="str">
        <f t="shared" si="31"/>
        <v>Charlotte Charrier</v>
      </c>
      <c r="E399" s="197" t="str">
        <f t="shared" si="32"/>
        <v>CHARLOTTE CHARRIER</v>
      </c>
      <c r="F399" s="189" t="str">
        <f t="shared" si="30"/>
        <v>ECOLE ELEMENTAIRE CHARLOTTE CHARRIER</v>
      </c>
      <c r="G399" s="72" t="s">
        <v>2196</v>
      </c>
      <c r="H399" s="72" t="s">
        <v>1731</v>
      </c>
      <c r="I399" s="73" t="s">
        <v>2197</v>
      </c>
      <c r="J399" s="87" t="s">
        <v>2198</v>
      </c>
      <c r="K399" s="72" t="s">
        <v>856</v>
      </c>
      <c r="L399" s="72" t="s">
        <v>165</v>
      </c>
      <c r="M399" s="75"/>
      <c r="N399" s="75"/>
      <c r="O399" s="75">
        <v>7534</v>
      </c>
      <c r="P399" s="72">
        <v>637019.5</v>
      </c>
      <c r="Q399" s="72">
        <v>6851832</v>
      </c>
      <c r="R399" s="72">
        <v>48.763516000000003</v>
      </c>
      <c r="S399" s="72">
        <v>2.1431619999999998</v>
      </c>
      <c r="T399" s="194" t="str">
        <f t="shared" si="33"/>
        <v>CHARLOTTE CHARRIER</v>
      </c>
      <c r="U399" s="190" t="str">
        <f t="shared" si="34"/>
        <v>CHARLOTTE CHARRIER</v>
      </c>
      <c r="V399" s="76" t="s">
        <v>655</v>
      </c>
    </row>
    <row r="400" spans="1:22" s="71" customFormat="1" ht="12.75" customHeight="1">
      <c r="A400" s="72" t="s">
        <v>2199</v>
      </c>
      <c r="B400" s="72" t="s">
        <v>2200</v>
      </c>
      <c r="C400" s="72" t="s">
        <v>262</v>
      </c>
      <c r="D400" s="197" t="str">
        <f t="shared" si="31"/>
        <v/>
      </c>
      <c r="E400" s="197" t="str">
        <f t="shared" si="32"/>
        <v/>
      </c>
      <c r="F400" s="189" t="str">
        <f t="shared" si="30"/>
        <v xml:space="preserve">ECOLE MATERNELLE </v>
      </c>
      <c r="G400" s="72" t="s">
        <v>2201</v>
      </c>
      <c r="H400" s="72" t="s">
        <v>1731</v>
      </c>
      <c r="I400" s="73" t="s">
        <v>2197</v>
      </c>
      <c r="J400" s="87" t="s">
        <v>2202</v>
      </c>
      <c r="K400" s="72" t="s">
        <v>856</v>
      </c>
      <c r="L400" s="72" t="s">
        <v>83</v>
      </c>
      <c r="M400" s="75"/>
      <c r="N400" s="75"/>
      <c r="O400" s="75">
        <v>1577</v>
      </c>
      <c r="P400" s="72">
        <v>637029.19999999995</v>
      </c>
      <c r="Q400" s="72">
        <v>6851884.5999999996</v>
      </c>
      <c r="R400" s="72">
        <v>48.76399</v>
      </c>
      <c r="S400" s="72">
        <v>2.1432859999999998</v>
      </c>
      <c r="T400" s="194" t="str">
        <f t="shared" si="33"/>
        <v>LES LOGES EN JOSAS</v>
      </c>
      <c r="U400" s="190" t="str">
        <f t="shared" si="34"/>
        <v>LES LOGES EN JOSAS</v>
      </c>
      <c r="V400" s="76" t="s">
        <v>655</v>
      </c>
    </row>
    <row r="401" spans="1:22" s="71" customFormat="1" ht="12.75" customHeight="1">
      <c r="A401" s="72" t="s">
        <v>2203</v>
      </c>
      <c r="B401" s="72" t="s">
        <v>2204</v>
      </c>
      <c r="C401" s="72" t="s">
        <v>245</v>
      </c>
      <c r="D401" s="197" t="str">
        <f t="shared" si="31"/>
        <v/>
      </c>
      <c r="E401" s="197" t="str">
        <f t="shared" si="32"/>
        <v/>
      </c>
      <c r="F401" s="189" t="str">
        <f t="shared" si="30"/>
        <v xml:space="preserve">ECOLE PRIMAIRE </v>
      </c>
      <c r="G401" s="72" t="s">
        <v>2205</v>
      </c>
      <c r="H401" s="72" t="s">
        <v>436</v>
      </c>
      <c r="I401" s="73" t="s">
        <v>2206</v>
      </c>
      <c r="J401" s="87" t="s">
        <v>2207</v>
      </c>
      <c r="K401" s="72" t="s">
        <v>250</v>
      </c>
      <c r="L401" s="72" t="s">
        <v>195</v>
      </c>
      <c r="M401" s="75"/>
      <c r="N401" s="75"/>
      <c r="O401" s="75">
        <v>2263</v>
      </c>
      <c r="P401" s="72">
        <v>614479.30000000005</v>
      </c>
      <c r="Q401" s="72">
        <v>6851522.5999999996</v>
      </c>
      <c r="R401" s="72">
        <v>48.758139999999997</v>
      </c>
      <c r="S401" s="72">
        <v>1.8366070000000001</v>
      </c>
      <c r="T401" s="194" t="str">
        <f t="shared" si="33"/>
        <v>LES MESNULS</v>
      </c>
      <c r="U401" s="190" t="str">
        <f t="shared" si="34"/>
        <v>LES MESNULS</v>
      </c>
      <c r="V401" s="76" t="s">
        <v>166</v>
      </c>
    </row>
    <row r="402" spans="1:22" s="71" customFormat="1" ht="12.75" customHeight="1">
      <c r="A402" s="72" t="s">
        <v>2208</v>
      </c>
      <c r="B402" s="72" t="s">
        <v>2209</v>
      </c>
      <c r="C402" s="88" t="s">
        <v>2315</v>
      </c>
      <c r="D402" s="197" t="str">
        <f t="shared" si="31"/>
        <v>Jean Zay</v>
      </c>
      <c r="E402" s="197" t="str">
        <f t="shared" si="32"/>
        <v>JEAN ZAY</v>
      </c>
      <c r="F402" s="189" t="str">
        <f t="shared" si="30"/>
        <v>ECOLE PRIMAIRE JEAN ZAY</v>
      </c>
      <c r="G402" s="72" t="s">
        <v>2210</v>
      </c>
      <c r="H402" s="72" t="s">
        <v>847</v>
      </c>
      <c r="I402" s="73" t="s">
        <v>2211</v>
      </c>
      <c r="J402" s="87" t="s">
        <v>2212</v>
      </c>
      <c r="K402" s="72" t="s">
        <v>2211</v>
      </c>
      <c r="L402" s="88" t="s">
        <v>195</v>
      </c>
      <c r="M402" s="75" t="s">
        <v>109</v>
      </c>
      <c r="N402" s="75"/>
      <c r="O402" s="75">
        <v>3300</v>
      </c>
      <c r="P402" s="72">
        <v>620457.4</v>
      </c>
      <c r="Q402" s="72">
        <v>6877897</v>
      </c>
      <c r="R402" s="72">
        <v>48.996068000000001</v>
      </c>
      <c r="S402" s="72">
        <v>1.912981</v>
      </c>
      <c r="T402" s="194" t="str">
        <f t="shared" si="33"/>
        <v>JEAN ZAY</v>
      </c>
      <c r="U402" s="190" t="str">
        <f t="shared" si="34"/>
        <v>JEAN ZAY</v>
      </c>
      <c r="V402" s="76" t="s">
        <v>251</v>
      </c>
    </row>
    <row r="403" spans="1:22" s="71" customFormat="1" ht="12.75" customHeight="1">
      <c r="A403" s="72" t="s">
        <v>2213</v>
      </c>
      <c r="B403" s="72" t="s">
        <v>2214</v>
      </c>
      <c r="C403" s="72" t="s">
        <v>2215</v>
      </c>
      <c r="D403" s="197" t="str">
        <f t="shared" si="31"/>
        <v>Jacqueline Auriol</v>
      </c>
      <c r="E403" s="197" t="str">
        <f t="shared" si="32"/>
        <v>JACQUELINE AURIOL</v>
      </c>
      <c r="F403" s="189" t="str">
        <f t="shared" si="30"/>
        <v>ECOLE PRIMAIRE JACQUELINE AURIOL</v>
      </c>
      <c r="G403" s="72" t="s">
        <v>2216</v>
      </c>
      <c r="H403" s="72" t="s">
        <v>847</v>
      </c>
      <c r="I403" s="73" t="s">
        <v>2211</v>
      </c>
      <c r="J403" s="87" t="s">
        <v>2217</v>
      </c>
      <c r="K403" s="72" t="s">
        <v>2211</v>
      </c>
      <c r="L403" s="72" t="s">
        <v>195</v>
      </c>
      <c r="M403" s="75"/>
      <c r="N403" s="75" t="s">
        <v>110</v>
      </c>
      <c r="O403" s="75">
        <v>8984</v>
      </c>
      <c r="P403" s="72">
        <v>620842.30000000005</v>
      </c>
      <c r="Q403" s="72">
        <v>6875885.5999999996</v>
      </c>
      <c r="R403" s="72">
        <v>48.978029999999997</v>
      </c>
      <c r="S403" s="72">
        <v>1.918617</v>
      </c>
      <c r="T403" s="194" t="str">
        <f t="shared" si="33"/>
        <v>JACQUELINE AURIOL</v>
      </c>
      <c r="U403" s="190" t="str">
        <f t="shared" si="34"/>
        <v>JACQUELINE AURIOL</v>
      </c>
      <c r="V403" s="76" t="s">
        <v>251</v>
      </c>
    </row>
    <row r="404" spans="1:22" s="71" customFormat="1" ht="12.75" customHeight="1">
      <c r="A404" s="88" t="s">
        <v>2218</v>
      </c>
      <c r="B404" s="88" t="s">
        <v>2219</v>
      </c>
      <c r="C404" s="88" t="s">
        <v>2934</v>
      </c>
      <c r="D404" s="197" t="str">
        <f t="shared" si="31"/>
        <v>Emile Zola</v>
      </c>
      <c r="E404" s="197" t="str">
        <f t="shared" si="32"/>
        <v>EMILE ZOLA</v>
      </c>
      <c r="F404" s="189" t="str">
        <f t="shared" si="30"/>
        <v>ECOLE PRIMAIRE EMILE ZOLA</v>
      </c>
      <c r="G404" s="80" t="s">
        <v>2220</v>
      </c>
      <c r="H404" s="72" t="s">
        <v>847</v>
      </c>
      <c r="I404" s="73" t="s">
        <v>2211</v>
      </c>
      <c r="J404" s="87" t="s">
        <v>2221</v>
      </c>
      <c r="K404" s="72" t="s">
        <v>2211</v>
      </c>
      <c r="L404" s="88" t="s">
        <v>195</v>
      </c>
      <c r="M404" s="75" t="s">
        <v>109</v>
      </c>
      <c r="N404" s="75"/>
      <c r="O404" s="75">
        <v>3024</v>
      </c>
      <c r="P404" s="72">
        <v>620316.30000000005</v>
      </c>
      <c r="Q404" s="72">
        <v>6876285.5</v>
      </c>
      <c r="R404" s="72">
        <v>48.981560999999999</v>
      </c>
      <c r="S404" s="72">
        <v>1.911357</v>
      </c>
      <c r="T404" s="194" t="str">
        <f t="shared" si="33"/>
        <v>EMILE ZOLA</v>
      </c>
      <c r="U404" s="190" t="str">
        <f t="shared" si="34"/>
        <v>EMILE ZOLA</v>
      </c>
      <c r="V404" s="76" t="s">
        <v>251</v>
      </c>
    </row>
    <row r="405" spans="1:22" s="71" customFormat="1" ht="12.75" customHeight="1">
      <c r="A405" s="72" t="s">
        <v>2222</v>
      </c>
      <c r="B405" s="72" t="s">
        <v>2223</v>
      </c>
      <c r="C405" s="72" t="s">
        <v>774</v>
      </c>
      <c r="D405" s="197" t="str">
        <f t="shared" si="31"/>
        <v>Victor Hugo</v>
      </c>
      <c r="E405" s="197" t="str">
        <f t="shared" si="32"/>
        <v>VICTOR HUGO</v>
      </c>
      <c r="F405" s="189" t="str">
        <f t="shared" si="30"/>
        <v>ECOLE MATERNELLE VICTOR HUGO</v>
      </c>
      <c r="G405" s="72" t="s">
        <v>2224</v>
      </c>
      <c r="H405" s="72" t="s">
        <v>847</v>
      </c>
      <c r="I405" s="73" t="s">
        <v>2211</v>
      </c>
      <c r="J405" s="87" t="s">
        <v>2225</v>
      </c>
      <c r="K405" s="72" t="s">
        <v>2211</v>
      </c>
      <c r="L405" s="72" t="s">
        <v>83</v>
      </c>
      <c r="M405" s="75" t="s">
        <v>109</v>
      </c>
      <c r="N405" s="75"/>
      <c r="O405" s="75">
        <v>2026</v>
      </c>
      <c r="P405" s="72">
        <v>620327.4</v>
      </c>
      <c r="Q405" s="72">
        <v>6877689.2999999998</v>
      </c>
      <c r="R405" s="72">
        <v>48.994183999999997</v>
      </c>
      <c r="S405" s="72">
        <v>1.9112439999999999</v>
      </c>
      <c r="T405" s="194" t="str">
        <f t="shared" si="33"/>
        <v>VICTOR HUGO</v>
      </c>
      <c r="U405" s="190" t="str">
        <f t="shared" si="34"/>
        <v>VICTOR HUGO</v>
      </c>
      <c r="V405" s="76" t="s">
        <v>251</v>
      </c>
    </row>
    <row r="406" spans="1:22" s="71" customFormat="1" ht="12.75" customHeight="1">
      <c r="A406" s="77" t="s">
        <v>2226</v>
      </c>
      <c r="B406" s="77" t="s">
        <v>2227</v>
      </c>
      <c r="C406" s="77" t="s">
        <v>2228</v>
      </c>
      <c r="D406" s="197" t="str">
        <f t="shared" si="31"/>
        <v>Maurice Ravel</v>
      </c>
      <c r="E406" s="197" t="str">
        <f t="shared" si="32"/>
        <v>MAURICE RAVEL</v>
      </c>
      <c r="F406" s="189" t="str">
        <f t="shared" si="30"/>
        <v>ECOLE MATERNELLE MAURICE RAVEL</v>
      </c>
      <c r="G406" s="77" t="s">
        <v>2229</v>
      </c>
      <c r="H406" s="77" t="s">
        <v>847</v>
      </c>
      <c r="I406" s="85" t="s">
        <v>2211</v>
      </c>
      <c r="J406" s="97" t="s">
        <v>2230</v>
      </c>
      <c r="K406" s="77" t="s">
        <v>2211</v>
      </c>
      <c r="L406" s="77" t="s">
        <v>83</v>
      </c>
      <c r="M406" s="75"/>
      <c r="N406" s="75" t="s">
        <v>110</v>
      </c>
      <c r="O406" s="75">
        <v>2816</v>
      </c>
      <c r="P406" s="77">
        <v>621166.9</v>
      </c>
      <c r="Q406" s="77">
        <v>6875795.2000000002</v>
      </c>
      <c r="R406" s="77">
        <v>48.977257000000002</v>
      </c>
      <c r="S406" s="77">
        <v>1.923068</v>
      </c>
      <c r="T406" s="194" t="str">
        <f t="shared" si="33"/>
        <v>MAURICE RAVEL</v>
      </c>
      <c r="U406" s="190" t="str">
        <f t="shared" si="34"/>
        <v>MAURICE RAVEL</v>
      </c>
      <c r="V406" s="79" t="s">
        <v>251</v>
      </c>
    </row>
    <row r="407" spans="1:22" s="71" customFormat="1" ht="12.75" customHeight="1">
      <c r="A407" s="72" t="s">
        <v>2231</v>
      </c>
      <c r="B407" s="72" t="s">
        <v>2232</v>
      </c>
      <c r="C407" s="72" t="s">
        <v>2233</v>
      </c>
      <c r="D407" s="197" t="str">
        <f t="shared" si="31"/>
        <v>Maurice Ravel</v>
      </c>
      <c r="E407" s="197" t="str">
        <f t="shared" si="32"/>
        <v>MAURICE RAVEL</v>
      </c>
      <c r="F407" s="189" t="str">
        <f t="shared" si="30"/>
        <v>ECOLE ELEMENTAIRE MAURICE RAVEL</v>
      </c>
      <c r="G407" s="72" t="s">
        <v>2229</v>
      </c>
      <c r="H407" s="72" t="s">
        <v>847</v>
      </c>
      <c r="I407" s="73" t="s">
        <v>2211</v>
      </c>
      <c r="J407" s="87" t="s">
        <v>2234</v>
      </c>
      <c r="K407" s="72" t="s">
        <v>2211</v>
      </c>
      <c r="L407" s="72" t="s">
        <v>165</v>
      </c>
      <c r="M407" s="75"/>
      <c r="N407" s="75" t="s">
        <v>110</v>
      </c>
      <c r="O407" s="75">
        <v>2529</v>
      </c>
      <c r="P407" s="72">
        <v>621197.69999999995</v>
      </c>
      <c r="Q407" s="72">
        <v>6875822</v>
      </c>
      <c r="R407" s="72">
        <v>48.977502000000001</v>
      </c>
      <c r="S407" s="72">
        <v>1.923484</v>
      </c>
      <c r="T407" s="194" t="str">
        <f t="shared" si="33"/>
        <v>MAURICE RAVEL</v>
      </c>
      <c r="U407" s="190" t="str">
        <f t="shared" si="34"/>
        <v>MAURICE RAVEL</v>
      </c>
      <c r="V407" s="76" t="s">
        <v>251</v>
      </c>
    </row>
    <row r="408" spans="1:22" s="71" customFormat="1" ht="12.75" customHeight="1">
      <c r="A408" s="72" t="s">
        <v>2235</v>
      </c>
      <c r="B408" s="72" t="s">
        <v>2236</v>
      </c>
      <c r="C408" s="72" t="s">
        <v>973</v>
      </c>
      <c r="D408" s="197" t="str">
        <f t="shared" si="31"/>
        <v>Marcel Pagnol</v>
      </c>
      <c r="E408" s="197" t="str">
        <f t="shared" si="32"/>
        <v>MARCEL PAGNOL</v>
      </c>
      <c r="F408" s="189" t="str">
        <f t="shared" si="30"/>
        <v>ECOLE MATERNELLE MARCEL PAGNOL</v>
      </c>
      <c r="G408" s="72" t="s">
        <v>2237</v>
      </c>
      <c r="H408" s="72" t="s">
        <v>847</v>
      </c>
      <c r="I408" s="73" t="s">
        <v>2211</v>
      </c>
      <c r="J408" s="87" t="s">
        <v>2238</v>
      </c>
      <c r="K408" s="72" t="s">
        <v>2211</v>
      </c>
      <c r="L408" s="72" t="s">
        <v>83</v>
      </c>
      <c r="M408" s="75" t="s">
        <v>109</v>
      </c>
      <c r="N408" s="75"/>
      <c r="O408" s="75">
        <v>7202</v>
      </c>
      <c r="P408" s="72">
        <v>620352.69999999995</v>
      </c>
      <c r="Q408" s="72">
        <v>6875797.2999999998</v>
      </c>
      <c r="R408" s="72">
        <v>48.977176</v>
      </c>
      <c r="S408" s="72">
        <v>1.9119459999999999</v>
      </c>
      <c r="T408" s="194" t="str">
        <f t="shared" si="33"/>
        <v>MARCEL PAGNOL</v>
      </c>
      <c r="U408" s="190" t="str">
        <f t="shared" si="34"/>
        <v>MARCEL PAGNOL</v>
      </c>
      <c r="V408" s="76" t="s">
        <v>251</v>
      </c>
    </row>
    <row r="409" spans="1:22" s="71" customFormat="1" ht="12.75" customHeight="1">
      <c r="A409" s="72" t="s">
        <v>2239</v>
      </c>
      <c r="B409" s="72" t="s">
        <v>2240</v>
      </c>
      <c r="C409" s="72" t="s">
        <v>988</v>
      </c>
      <c r="D409" s="197" t="str">
        <f t="shared" si="31"/>
        <v>Paul Bert</v>
      </c>
      <c r="E409" s="197" t="str">
        <f t="shared" si="32"/>
        <v>PAUL BERT</v>
      </c>
      <c r="F409" s="189" t="str">
        <f t="shared" si="30"/>
        <v>ECOLE ELEMENTAIRE PAUL BERT</v>
      </c>
      <c r="G409" s="72" t="s">
        <v>2241</v>
      </c>
      <c r="H409" s="72" t="s">
        <v>847</v>
      </c>
      <c r="I409" s="73" t="s">
        <v>2211</v>
      </c>
      <c r="J409" s="87" t="s">
        <v>2242</v>
      </c>
      <c r="K409" s="72" t="s">
        <v>2211</v>
      </c>
      <c r="L409" s="72" t="s">
        <v>165</v>
      </c>
      <c r="M409" s="75" t="s">
        <v>109</v>
      </c>
      <c r="N409" s="75"/>
      <c r="O409" s="75">
        <v>1787</v>
      </c>
      <c r="P409" s="72">
        <v>620419.80000000005</v>
      </c>
      <c r="Q409" s="72">
        <v>6877729.7000000002</v>
      </c>
      <c r="R409" s="72">
        <v>48.994559000000002</v>
      </c>
      <c r="S409" s="72">
        <v>1.9124989999999999</v>
      </c>
      <c r="T409" s="194" t="str">
        <f t="shared" si="33"/>
        <v>PAUL BERT</v>
      </c>
      <c r="U409" s="190" t="str">
        <f t="shared" si="34"/>
        <v>PAUL BERT</v>
      </c>
      <c r="V409" s="76" t="s">
        <v>251</v>
      </c>
    </row>
    <row r="410" spans="1:22" s="71" customFormat="1" ht="12.75" customHeight="1">
      <c r="A410" s="77" t="s">
        <v>2243</v>
      </c>
      <c r="B410" s="77" t="s">
        <v>2244</v>
      </c>
      <c r="C410" s="77" t="s">
        <v>2245</v>
      </c>
      <c r="D410" s="197" t="str">
        <f t="shared" si="31"/>
        <v>Paul Raoult</v>
      </c>
      <c r="E410" s="197" t="str">
        <f t="shared" si="32"/>
        <v>PAUL RAOULT</v>
      </c>
      <c r="F410" s="189" t="str">
        <f t="shared" si="30"/>
        <v>ECOLE ELEMENTAIRE PAUL RAOULT</v>
      </c>
      <c r="G410" s="77" t="s">
        <v>2246</v>
      </c>
      <c r="H410" s="77" t="s">
        <v>847</v>
      </c>
      <c r="I410" s="85" t="s">
        <v>2211</v>
      </c>
      <c r="J410" s="97" t="s">
        <v>2247</v>
      </c>
      <c r="K410" s="77" t="s">
        <v>2211</v>
      </c>
      <c r="L410" s="77" t="s">
        <v>165</v>
      </c>
      <c r="M410" s="75"/>
      <c r="N410" s="75" t="s">
        <v>110</v>
      </c>
      <c r="O410" s="75">
        <v>3346</v>
      </c>
      <c r="P410" s="77">
        <v>620897.1</v>
      </c>
      <c r="Q410" s="77">
        <v>6876428.7999999998</v>
      </c>
      <c r="R410" s="77">
        <v>48.982920999999997</v>
      </c>
      <c r="S410" s="77">
        <v>1.9192640000000001</v>
      </c>
      <c r="T410" s="194" t="str">
        <f t="shared" si="33"/>
        <v>PAUL RAOULT</v>
      </c>
      <c r="U410" s="190" t="str">
        <f t="shared" si="34"/>
        <v>PAUL RAOULT</v>
      </c>
      <c r="V410" s="79" t="s">
        <v>251</v>
      </c>
    </row>
    <row r="411" spans="1:22" s="71" customFormat="1" ht="12.75" customHeight="1">
      <c r="A411" s="77" t="s">
        <v>2248</v>
      </c>
      <c r="B411" s="77" t="s">
        <v>2249</v>
      </c>
      <c r="C411" s="77" t="s">
        <v>875</v>
      </c>
      <c r="D411" s="197" t="str">
        <f t="shared" si="31"/>
        <v>Jules Ferry</v>
      </c>
      <c r="E411" s="197" t="str">
        <f t="shared" si="32"/>
        <v>JULES FERRY</v>
      </c>
      <c r="F411" s="189" t="str">
        <f t="shared" si="30"/>
        <v>ECOLE ELEMENTAIRE JULES FERRY</v>
      </c>
      <c r="G411" s="77" t="s">
        <v>2246</v>
      </c>
      <c r="H411" s="77" t="s">
        <v>847</v>
      </c>
      <c r="I411" s="85" t="s">
        <v>2211</v>
      </c>
      <c r="J411" s="97" t="s">
        <v>2250</v>
      </c>
      <c r="K411" s="77" t="s">
        <v>2211</v>
      </c>
      <c r="L411" s="77" t="s">
        <v>165</v>
      </c>
      <c r="M411" s="75"/>
      <c r="N411" s="75" t="s">
        <v>110</v>
      </c>
      <c r="O411" s="75">
        <v>5556</v>
      </c>
      <c r="P411" s="77">
        <v>621044.80000000005</v>
      </c>
      <c r="Q411" s="77">
        <v>6876487.9000000004</v>
      </c>
      <c r="R411" s="77">
        <v>48.983471000000002</v>
      </c>
      <c r="S411" s="77">
        <v>1.921271</v>
      </c>
      <c r="T411" s="194" t="str">
        <f t="shared" si="33"/>
        <v>JULES FERRY</v>
      </c>
      <c r="U411" s="190" t="str">
        <f t="shared" si="34"/>
        <v>JULES FERRY</v>
      </c>
      <c r="V411" s="79" t="s">
        <v>251</v>
      </c>
    </row>
    <row r="412" spans="1:22" s="71" customFormat="1" ht="12.75" customHeight="1">
      <c r="A412" s="72" t="s">
        <v>2251</v>
      </c>
      <c r="B412" s="72" t="s">
        <v>2252</v>
      </c>
      <c r="C412" s="72" t="s">
        <v>1409</v>
      </c>
      <c r="D412" s="197" t="str">
        <f t="shared" si="31"/>
        <v>Molière</v>
      </c>
      <c r="E412" s="197" t="str">
        <f t="shared" si="32"/>
        <v>MOLIERE</v>
      </c>
      <c r="F412" s="189" t="str">
        <f t="shared" si="30"/>
        <v>ECOLE ELEMENTAIRE MOLIERE</v>
      </c>
      <c r="G412" s="72" t="s">
        <v>2253</v>
      </c>
      <c r="H412" s="72" t="s">
        <v>847</v>
      </c>
      <c r="I412" s="73" t="s">
        <v>2211</v>
      </c>
      <c r="J412" s="87" t="s">
        <v>2254</v>
      </c>
      <c r="K412" s="72" t="s">
        <v>2211</v>
      </c>
      <c r="L412" s="72" t="s">
        <v>165</v>
      </c>
      <c r="M412" s="75"/>
      <c r="N412" s="75" t="s">
        <v>110</v>
      </c>
      <c r="O412" s="75">
        <v>9849</v>
      </c>
      <c r="P412" s="72">
        <v>620682.5</v>
      </c>
      <c r="Q412" s="72">
        <v>6876335.5</v>
      </c>
      <c r="R412" s="72">
        <v>48.982056</v>
      </c>
      <c r="S412" s="72">
        <v>1.91635</v>
      </c>
      <c r="T412" s="194" t="str">
        <f t="shared" si="33"/>
        <v>MOLIERE</v>
      </c>
      <c r="U412" s="190" t="str">
        <f t="shared" si="34"/>
        <v>MOLIERE</v>
      </c>
      <c r="V412" s="76" t="s">
        <v>251</v>
      </c>
    </row>
    <row r="413" spans="1:22" s="71" customFormat="1" ht="12.75" customHeight="1">
      <c r="A413" s="72" t="s">
        <v>2255</v>
      </c>
      <c r="B413" s="72" t="s">
        <v>2256</v>
      </c>
      <c r="C413" s="72" t="s">
        <v>2257</v>
      </c>
      <c r="D413" s="197" t="str">
        <f t="shared" si="31"/>
        <v>Roux Calmette</v>
      </c>
      <c r="E413" s="197" t="str">
        <f t="shared" si="32"/>
        <v>ROUX CALMETTE</v>
      </c>
      <c r="F413" s="189" t="str">
        <f t="shared" si="30"/>
        <v>ECOLE ELEMENTAIRE ROUX CALMETTE</v>
      </c>
      <c r="G413" s="72" t="s">
        <v>2258</v>
      </c>
      <c r="H413" s="72" t="s">
        <v>847</v>
      </c>
      <c r="I413" s="73" t="s">
        <v>2211</v>
      </c>
      <c r="J413" s="87" t="s">
        <v>2259</v>
      </c>
      <c r="K413" s="72" t="s">
        <v>2211</v>
      </c>
      <c r="L413" s="72" t="s">
        <v>165</v>
      </c>
      <c r="M413" s="75" t="s">
        <v>109</v>
      </c>
      <c r="N413" s="75"/>
      <c r="O413" s="75">
        <v>5910</v>
      </c>
      <c r="P413" s="72">
        <v>620403.4</v>
      </c>
      <c r="Q413" s="72">
        <v>6877818.9000000004</v>
      </c>
      <c r="R413" s="72">
        <v>48.995359000000001</v>
      </c>
      <c r="S413" s="72">
        <v>1.912258</v>
      </c>
      <c r="T413" s="194" t="str">
        <f t="shared" si="33"/>
        <v>ROUX CALMETTE</v>
      </c>
      <c r="U413" s="190" t="str">
        <f t="shared" si="34"/>
        <v>ROUX CALMETTE</v>
      </c>
      <c r="V413" s="76" t="s">
        <v>251</v>
      </c>
    </row>
    <row r="414" spans="1:22" s="71" customFormat="1" ht="12.75" customHeight="1">
      <c r="A414" s="72" t="s">
        <v>2260</v>
      </c>
      <c r="B414" s="72" t="s">
        <v>2261</v>
      </c>
      <c r="C414" s="72" t="s">
        <v>478</v>
      </c>
      <c r="D414" s="197" t="str">
        <f t="shared" si="31"/>
        <v>Marcel Pagnol</v>
      </c>
      <c r="E414" s="197" t="str">
        <f t="shared" si="32"/>
        <v>MARCEL PAGNOL</v>
      </c>
      <c r="F414" s="189" t="str">
        <f t="shared" si="30"/>
        <v>ECOLE ELEMENTAIRE MARCEL PAGNOL</v>
      </c>
      <c r="G414" s="72" t="s">
        <v>2237</v>
      </c>
      <c r="H414" s="72" t="s">
        <v>847</v>
      </c>
      <c r="I414" s="73" t="s">
        <v>2211</v>
      </c>
      <c r="J414" s="87" t="s">
        <v>2262</v>
      </c>
      <c r="K414" s="72" t="s">
        <v>2211</v>
      </c>
      <c r="L414" s="72" t="s">
        <v>165</v>
      </c>
      <c r="M414" s="75" t="s">
        <v>109</v>
      </c>
      <c r="N414" s="75"/>
      <c r="O414" s="75">
        <v>4665</v>
      </c>
      <c r="P414" s="72">
        <v>620384.9</v>
      </c>
      <c r="Q414" s="72">
        <v>6875762.4000000004</v>
      </c>
      <c r="R414" s="72">
        <v>48.976866000000001</v>
      </c>
      <c r="S414" s="72">
        <v>1.912393</v>
      </c>
      <c r="T414" s="194" t="str">
        <f t="shared" si="33"/>
        <v>MARCEL PAGNOL</v>
      </c>
      <c r="U414" s="190" t="str">
        <f t="shared" si="34"/>
        <v>MARCEL PAGNOL</v>
      </c>
      <c r="V414" s="76" t="s">
        <v>251</v>
      </c>
    </row>
    <row r="415" spans="1:22" s="71" customFormat="1" ht="12.75" customHeight="1">
      <c r="A415" s="72" t="s">
        <v>2263</v>
      </c>
      <c r="B415" s="72" t="s">
        <v>2264</v>
      </c>
      <c r="C415" s="72" t="s">
        <v>474</v>
      </c>
      <c r="D415" s="197" t="str">
        <f t="shared" si="31"/>
        <v>Jacques Prévert</v>
      </c>
      <c r="E415" s="197" t="str">
        <f t="shared" si="32"/>
        <v>JACQUES PREVERT</v>
      </c>
      <c r="F415" s="189" t="str">
        <f t="shared" si="30"/>
        <v>ECOLE MATERNELLE JACQUES PREVERT</v>
      </c>
      <c r="G415" s="72" t="s">
        <v>2265</v>
      </c>
      <c r="H415" s="72" t="s">
        <v>847</v>
      </c>
      <c r="I415" s="73" t="s">
        <v>2211</v>
      </c>
      <c r="J415" s="87" t="s">
        <v>2266</v>
      </c>
      <c r="K415" s="72" t="s">
        <v>2211</v>
      </c>
      <c r="L415" s="72" t="s">
        <v>83</v>
      </c>
      <c r="M415" s="75"/>
      <c r="N415" s="75" t="s">
        <v>110</v>
      </c>
      <c r="O415" s="75">
        <v>4594</v>
      </c>
      <c r="P415" s="72">
        <v>620813.1</v>
      </c>
      <c r="Q415" s="72">
        <v>6875642.0999999996</v>
      </c>
      <c r="R415" s="72">
        <v>48.975836999999999</v>
      </c>
      <c r="S415" s="72">
        <v>1.918264</v>
      </c>
      <c r="T415" s="194" t="str">
        <f t="shared" si="33"/>
        <v>JACQUES PREVERT</v>
      </c>
      <c r="U415" s="190" t="str">
        <f t="shared" si="34"/>
        <v>JACQUES PREVERT</v>
      </c>
      <c r="V415" s="76" t="s">
        <v>251</v>
      </c>
    </row>
    <row r="416" spans="1:22" s="71" customFormat="1" ht="12.75" customHeight="1">
      <c r="A416" s="72" t="s">
        <v>2267</v>
      </c>
      <c r="B416" s="72" t="s">
        <v>2268</v>
      </c>
      <c r="C416" s="72" t="s">
        <v>2269</v>
      </c>
      <c r="D416" s="197" t="str">
        <f t="shared" si="31"/>
        <v>Molière</v>
      </c>
      <c r="E416" s="197" t="str">
        <f t="shared" si="32"/>
        <v>MOLIERE</v>
      </c>
      <c r="F416" s="189" t="str">
        <f t="shared" si="30"/>
        <v>ECOLE MATERNELLE MOLIERE</v>
      </c>
      <c r="G416" s="72" t="s">
        <v>2253</v>
      </c>
      <c r="H416" s="72" t="s">
        <v>847</v>
      </c>
      <c r="I416" s="73" t="s">
        <v>2211</v>
      </c>
      <c r="J416" s="87" t="s">
        <v>2270</v>
      </c>
      <c r="K416" s="72" t="s">
        <v>2211</v>
      </c>
      <c r="L416" s="72" t="s">
        <v>83</v>
      </c>
      <c r="M416" s="75"/>
      <c r="N416" s="75" t="s">
        <v>110</v>
      </c>
      <c r="O416" s="75">
        <v>3280</v>
      </c>
      <c r="P416" s="72">
        <v>620682.5</v>
      </c>
      <c r="Q416" s="72">
        <v>6876335.5</v>
      </c>
      <c r="R416" s="72">
        <v>48.982056</v>
      </c>
      <c r="S416" s="72">
        <v>1.91635</v>
      </c>
      <c r="T416" s="194" t="str">
        <f t="shared" si="33"/>
        <v>MOLIERE</v>
      </c>
      <c r="U416" s="190" t="str">
        <f t="shared" si="34"/>
        <v>MOLIERE</v>
      </c>
      <c r="V416" s="76" t="s">
        <v>251</v>
      </c>
    </row>
    <row r="417" spans="1:22" s="71" customFormat="1" ht="12.75" customHeight="1">
      <c r="A417" s="72" t="s">
        <v>2271</v>
      </c>
      <c r="B417" s="72" t="s">
        <v>2272</v>
      </c>
      <c r="C417" s="72" t="s">
        <v>227</v>
      </c>
      <c r="D417" s="197" t="str">
        <f t="shared" si="31"/>
        <v>Henri Wallon</v>
      </c>
      <c r="E417" s="197" t="str">
        <f t="shared" si="32"/>
        <v>HENRI WALLON</v>
      </c>
      <c r="F417" s="189" t="str">
        <f t="shared" si="30"/>
        <v>ECOLE MATERNELLE HENRI WALLON</v>
      </c>
      <c r="G417" s="72" t="s">
        <v>2273</v>
      </c>
      <c r="H417" s="72" t="s">
        <v>847</v>
      </c>
      <c r="I417" s="73" t="s">
        <v>2211</v>
      </c>
      <c r="J417" s="87" t="s">
        <v>2274</v>
      </c>
      <c r="K417" s="72" t="s">
        <v>2211</v>
      </c>
      <c r="L417" s="72" t="s">
        <v>83</v>
      </c>
      <c r="M417" s="75" t="s">
        <v>109</v>
      </c>
      <c r="N417" s="75"/>
      <c r="O417" s="75">
        <v>6829</v>
      </c>
      <c r="P417" s="72">
        <v>620327.30000000005</v>
      </c>
      <c r="Q417" s="72">
        <v>6877676.2000000002</v>
      </c>
      <c r="R417" s="72">
        <v>48.994065999999997</v>
      </c>
      <c r="S417" s="72">
        <v>1.9112450000000001</v>
      </c>
      <c r="T417" s="194" t="str">
        <f t="shared" si="33"/>
        <v>HENRI WALLON</v>
      </c>
      <c r="U417" s="190" t="str">
        <f t="shared" si="34"/>
        <v>HENRI WALLON</v>
      </c>
      <c r="V417" s="76" t="s">
        <v>251</v>
      </c>
    </row>
    <row r="418" spans="1:22" s="71" customFormat="1" ht="12.75" customHeight="1">
      <c r="A418" s="72" t="s">
        <v>2275</v>
      </c>
      <c r="B418" s="77" t="s">
        <v>2276</v>
      </c>
      <c r="C418" s="72" t="s">
        <v>1821</v>
      </c>
      <c r="D418" s="197" t="str">
        <f t="shared" si="31"/>
        <v>Jules Ferry</v>
      </c>
      <c r="E418" s="197" t="str">
        <f t="shared" si="32"/>
        <v>JULES FERRY</v>
      </c>
      <c r="F418" s="189" t="str">
        <f t="shared" si="30"/>
        <v>ECOLE MATERNELLE JULES FERRY</v>
      </c>
      <c r="G418" s="72" t="s">
        <v>2246</v>
      </c>
      <c r="H418" s="72" t="s">
        <v>847</v>
      </c>
      <c r="I418" s="73" t="s">
        <v>2211</v>
      </c>
      <c r="J418" s="87" t="s">
        <v>2277</v>
      </c>
      <c r="K418" s="72" t="s">
        <v>2211</v>
      </c>
      <c r="L418" s="72" t="s">
        <v>83</v>
      </c>
      <c r="M418" s="75"/>
      <c r="N418" s="75" t="s">
        <v>110</v>
      </c>
      <c r="O418" s="75">
        <v>3362</v>
      </c>
      <c r="P418" s="72">
        <v>621061.30000000005</v>
      </c>
      <c r="Q418" s="72">
        <v>6876415.5999999996</v>
      </c>
      <c r="R418" s="72">
        <v>48.982823000000003</v>
      </c>
      <c r="S418" s="72">
        <v>1.9215100000000001</v>
      </c>
      <c r="T418" s="194" t="str">
        <f t="shared" si="33"/>
        <v>JULES FERRY</v>
      </c>
      <c r="U418" s="190" t="str">
        <f t="shared" si="34"/>
        <v>JULES FERRY</v>
      </c>
      <c r="V418" s="76" t="s">
        <v>251</v>
      </c>
    </row>
    <row r="419" spans="1:22" s="71" customFormat="1" ht="12.75" customHeight="1">
      <c r="A419" s="72" t="s">
        <v>2278</v>
      </c>
      <c r="B419" s="77" t="s">
        <v>2279</v>
      </c>
      <c r="C419" s="72" t="s">
        <v>2280</v>
      </c>
      <c r="D419" s="197" t="str">
        <f t="shared" si="31"/>
        <v>Pierre Brossolette</v>
      </c>
      <c r="E419" s="197" t="str">
        <f t="shared" si="32"/>
        <v>PIERRE BROSSOLETTE</v>
      </c>
      <c r="F419" s="189" t="str">
        <f t="shared" si="30"/>
        <v>ECOLE MATERNELLE PIERRE BROSSOLETTE</v>
      </c>
      <c r="G419" s="72" t="s">
        <v>2281</v>
      </c>
      <c r="H419" s="72" t="s">
        <v>847</v>
      </c>
      <c r="I419" s="73" t="s">
        <v>2211</v>
      </c>
      <c r="J419" s="87" t="s">
        <v>2282</v>
      </c>
      <c r="K419" s="72" t="s">
        <v>2211</v>
      </c>
      <c r="L419" s="72" t="s">
        <v>83</v>
      </c>
      <c r="M419" s="75"/>
      <c r="N419" s="75" t="s">
        <v>110</v>
      </c>
      <c r="O419" s="75">
        <v>5883</v>
      </c>
      <c r="P419" s="72">
        <v>620569.4</v>
      </c>
      <c r="Q419" s="72">
        <v>6875893</v>
      </c>
      <c r="R419" s="72">
        <v>48.978062999999999</v>
      </c>
      <c r="S419" s="72">
        <v>1.9148879999999999</v>
      </c>
      <c r="T419" s="194" t="str">
        <f t="shared" si="33"/>
        <v>PIERRE BROSSOLETTE</v>
      </c>
      <c r="U419" s="190" t="str">
        <f t="shared" si="34"/>
        <v>PIERRE BROSSOLETTE</v>
      </c>
      <c r="V419" s="76" t="s">
        <v>251</v>
      </c>
    </row>
    <row r="420" spans="1:22" s="71" customFormat="1" ht="12.75" customHeight="1">
      <c r="A420" s="72" t="s">
        <v>2283</v>
      </c>
      <c r="B420" s="72" t="s">
        <v>2284</v>
      </c>
      <c r="C420" s="72" t="s">
        <v>2285</v>
      </c>
      <c r="D420" s="197" t="str">
        <f t="shared" si="31"/>
        <v>Pierre Brossolette</v>
      </c>
      <c r="E420" s="197" t="str">
        <f t="shared" si="32"/>
        <v>PIERRE BROSSOLETTE</v>
      </c>
      <c r="F420" s="189" t="str">
        <f t="shared" si="30"/>
        <v>ECOLE ELEMENTAIRE PIERRE BROSSOLETTE</v>
      </c>
      <c r="G420" s="72" t="s">
        <v>2286</v>
      </c>
      <c r="H420" s="72" t="s">
        <v>847</v>
      </c>
      <c r="I420" s="73" t="s">
        <v>2211</v>
      </c>
      <c r="J420" s="87" t="s">
        <v>2287</v>
      </c>
      <c r="K420" s="72" t="s">
        <v>2211</v>
      </c>
      <c r="L420" s="72" t="s">
        <v>165</v>
      </c>
      <c r="M420" s="75"/>
      <c r="N420" s="75" t="s">
        <v>110</v>
      </c>
      <c r="O420" s="75">
        <v>9974</v>
      </c>
      <c r="P420" s="72">
        <v>620642.9</v>
      </c>
      <c r="Q420" s="72">
        <v>6875948</v>
      </c>
      <c r="R420" s="72">
        <v>48.978566999999998</v>
      </c>
      <c r="S420" s="72">
        <v>1.9158820000000001</v>
      </c>
      <c r="T420" s="194" t="str">
        <f t="shared" si="33"/>
        <v>PIERRE BROSSOLETTE</v>
      </c>
      <c r="U420" s="190" t="str">
        <f t="shared" si="34"/>
        <v>PIERRE BROSSOLETTE</v>
      </c>
      <c r="V420" s="76" t="s">
        <v>251</v>
      </c>
    </row>
    <row r="421" spans="1:22" s="71" customFormat="1" ht="12.75" customHeight="1">
      <c r="A421" s="88" t="s">
        <v>2288</v>
      </c>
      <c r="B421" s="100" t="s">
        <v>2289</v>
      </c>
      <c r="C421" s="88" t="s">
        <v>2290</v>
      </c>
      <c r="D421" s="197" t="str">
        <f t="shared" si="31"/>
        <v>Léo Lagrange</v>
      </c>
      <c r="E421" s="197" t="str">
        <f t="shared" si="32"/>
        <v>LEO LAGRANGE</v>
      </c>
      <c r="F421" s="189" t="str">
        <f t="shared" si="30"/>
        <v>ECOLE MATERNELLE LEO LAGRANGE</v>
      </c>
      <c r="G421" s="88" t="s">
        <v>2291</v>
      </c>
      <c r="H421" s="88" t="s">
        <v>847</v>
      </c>
      <c r="I421" s="89" t="s">
        <v>2211</v>
      </c>
      <c r="J421" s="82" t="s">
        <v>2292</v>
      </c>
      <c r="K421" s="88" t="s">
        <v>2211</v>
      </c>
      <c r="L421" s="88" t="s">
        <v>83</v>
      </c>
      <c r="M421" s="90"/>
      <c r="N421" s="90"/>
      <c r="O421" s="90">
        <v>4873</v>
      </c>
      <c r="P421" s="72">
        <v>620103.5</v>
      </c>
      <c r="Q421" s="72">
        <v>6876670.7000000002</v>
      </c>
      <c r="R421" s="72">
        <v>48.984999999999999</v>
      </c>
      <c r="S421" s="72">
        <v>1.9079999999999999</v>
      </c>
      <c r="T421" s="194" t="str">
        <f t="shared" si="33"/>
        <v>LEO LAGRANGE</v>
      </c>
      <c r="U421" s="190" t="str">
        <f t="shared" si="34"/>
        <v>LEO LAGRANGE</v>
      </c>
      <c r="V421" s="101" t="s">
        <v>251</v>
      </c>
    </row>
    <row r="422" spans="1:22" s="71" customFormat="1" ht="12.75" customHeight="1">
      <c r="A422" s="88" t="s">
        <v>2293</v>
      </c>
      <c r="B422" s="100" t="s">
        <v>2294</v>
      </c>
      <c r="C422" s="88" t="s">
        <v>2295</v>
      </c>
      <c r="D422" s="197" t="str">
        <f t="shared" si="31"/>
        <v>Léo Lagrange</v>
      </c>
      <c r="E422" s="197" t="str">
        <f t="shared" si="32"/>
        <v>LEO LAGRANGE</v>
      </c>
      <c r="F422" s="189" t="str">
        <f t="shared" si="30"/>
        <v>ECOLE ELEMENTAIRE LEO LAGRANGE</v>
      </c>
      <c r="G422" s="88" t="s">
        <v>2291</v>
      </c>
      <c r="H422" s="88" t="s">
        <v>847</v>
      </c>
      <c r="I422" s="89" t="s">
        <v>2211</v>
      </c>
      <c r="J422" s="82" t="s">
        <v>2296</v>
      </c>
      <c r="K422" s="88" t="s">
        <v>2211</v>
      </c>
      <c r="L422" s="88" t="s">
        <v>165</v>
      </c>
      <c r="M422" s="90"/>
      <c r="N422" s="90"/>
      <c r="O422" s="90">
        <v>7196</v>
      </c>
      <c r="P422" s="72">
        <v>620103.5</v>
      </c>
      <c r="Q422" s="72">
        <v>6876670.7000000002</v>
      </c>
      <c r="R422" s="72">
        <v>48.984999999999999</v>
      </c>
      <c r="S422" s="72">
        <v>1.9079999999999999</v>
      </c>
      <c r="T422" s="194" t="str">
        <f t="shared" si="33"/>
        <v>LEO LAGRANGE</v>
      </c>
      <c r="U422" s="190" t="str">
        <f t="shared" si="34"/>
        <v>LEO LAGRANGE</v>
      </c>
      <c r="V422" s="101" t="s">
        <v>251</v>
      </c>
    </row>
    <row r="423" spans="1:22" s="71" customFormat="1" ht="12.75" customHeight="1">
      <c r="A423" s="72" t="s">
        <v>2297</v>
      </c>
      <c r="B423" s="72" t="s">
        <v>2298</v>
      </c>
      <c r="C423" s="72" t="s">
        <v>2299</v>
      </c>
      <c r="D423" s="197" t="str">
        <f t="shared" si="31"/>
        <v>des Sources</v>
      </c>
      <c r="E423" s="197" t="str">
        <f t="shared" si="32"/>
        <v>DES SOURCES</v>
      </c>
      <c r="F423" s="189" t="str">
        <f t="shared" si="30"/>
        <v>ECOLE PRIMAIRE DES SOURCES</v>
      </c>
      <c r="G423" s="72" t="s">
        <v>2300</v>
      </c>
      <c r="H423" s="72" t="s">
        <v>1869</v>
      </c>
      <c r="I423" s="73" t="s">
        <v>2301</v>
      </c>
      <c r="J423" s="87" t="s">
        <v>2302</v>
      </c>
      <c r="K423" s="72" t="s">
        <v>164</v>
      </c>
      <c r="L423" s="72" t="s">
        <v>195</v>
      </c>
      <c r="M423" s="75"/>
      <c r="N423" s="75"/>
      <c r="O423" s="75">
        <v>3922</v>
      </c>
      <c r="P423" s="72">
        <v>620601</v>
      </c>
      <c r="Q423" s="72">
        <v>6847584.7999999998</v>
      </c>
      <c r="R423" s="72">
        <v>48.723508000000002</v>
      </c>
      <c r="S423" s="72">
        <v>1.920606</v>
      </c>
      <c r="T423" s="194" t="str">
        <f t="shared" si="33"/>
        <v>DES SOURCES</v>
      </c>
      <c r="U423" s="190" t="str">
        <f t="shared" si="34"/>
        <v>LES SOURCES</v>
      </c>
      <c r="V423" s="76" t="s">
        <v>655</v>
      </c>
    </row>
    <row r="424" spans="1:22" s="71" customFormat="1" ht="12.75" customHeight="1">
      <c r="A424" s="72" t="s">
        <v>2303</v>
      </c>
      <c r="B424" s="72" t="s">
        <v>2304</v>
      </c>
      <c r="C424" s="72" t="s">
        <v>174</v>
      </c>
      <c r="D424" s="197" t="str">
        <f t="shared" si="31"/>
        <v>Pauline Kergomard</v>
      </c>
      <c r="E424" s="197" t="str">
        <f t="shared" si="32"/>
        <v>PAULINE KERGOMARD</v>
      </c>
      <c r="F424" s="189" t="str">
        <f t="shared" si="30"/>
        <v>ECOLE MATERNELLE PAULINE KERGOMARD</v>
      </c>
      <c r="G424" s="72" t="s">
        <v>2305</v>
      </c>
      <c r="H424" s="72" t="s">
        <v>1299</v>
      </c>
      <c r="I424" s="73" t="s">
        <v>2306</v>
      </c>
      <c r="J424" s="87" t="s">
        <v>2307</v>
      </c>
      <c r="K424" s="72" t="s">
        <v>1455</v>
      </c>
      <c r="L424" s="72" t="s">
        <v>83</v>
      </c>
      <c r="M424" s="75" t="s">
        <v>109</v>
      </c>
      <c r="N424" s="75"/>
      <c r="O424" s="75">
        <v>7873</v>
      </c>
      <c r="P424" s="72">
        <v>608014.6</v>
      </c>
      <c r="Q424" s="72">
        <v>6877413.4000000004</v>
      </c>
      <c r="R424" s="72">
        <v>48.990059000000002</v>
      </c>
      <c r="S424" s="72">
        <v>1.743072</v>
      </c>
      <c r="T424" s="194" t="str">
        <f t="shared" si="33"/>
        <v>PAULINE KERGOMARD</v>
      </c>
      <c r="U424" s="190" t="str">
        <f t="shared" si="34"/>
        <v>PAULINE KERGOMARD</v>
      </c>
      <c r="V424" s="76" t="s">
        <v>647</v>
      </c>
    </row>
    <row r="425" spans="1:22" s="71" customFormat="1" ht="12.75" customHeight="1">
      <c r="A425" s="72" t="s">
        <v>2308</v>
      </c>
      <c r="B425" s="72" t="s">
        <v>2309</v>
      </c>
      <c r="C425" s="72" t="s">
        <v>2310</v>
      </c>
      <c r="D425" s="197" t="str">
        <f t="shared" si="31"/>
        <v>Montessori</v>
      </c>
      <c r="E425" s="197" t="str">
        <f t="shared" si="32"/>
        <v>MONTESSORI</v>
      </c>
      <c r="F425" s="189" t="str">
        <f t="shared" si="30"/>
        <v>ECOLE MATERNELLE MONTESSORI</v>
      </c>
      <c r="G425" s="72" t="s">
        <v>2311</v>
      </c>
      <c r="H425" s="72" t="s">
        <v>1299</v>
      </c>
      <c r="I425" s="73" t="s">
        <v>2306</v>
      </c>
      <c r="J425" s="87" t="s">
        <v>2312</v>
      </c>
      <c r="K425" s="72" t="s">
        <v>1455</v>
      </c>
      <c r="L425" s="72" t="s">
        <v>83</v>
      </c>
      <c r="M425" s="75" t="s">
        <v>109</v>
      </c>
      <c r="N425" s="75"/>
      <c r="O425" s="75">
        <v>2493</v>
      </c>
      <c r="P425" s="72">
        <v>608163.30000000005</v>
      </c>
      <c r="Q425" s="72">
        <v>6877862.4000000004</v>
      </c>
      <c r="R425" s="72">
        <v>48.994117000000003</v>
      </c>
      <c r="S425" s="72">
        <v>1.7450060000000001</v>
      </c>
      <c r="T425" s="194" t="str">
        <f t="shared" si="33"/>
        <v>MONTESSORI</v>
      </c>
      <c r="U425" s="190" t="str">
        <f t="shared" si="34"/>
        <v>MONTESSORI</v>
      </c>
      <c r="V425" s="76" t="s">
        <v>647</v>
      </c>
    </row>
    <row r="426" spans="1:22" s="71" customFormat="1" ht="12.75" customHeight="1">
      <c r="A426" s="72" t="s">
        <v>2313</v>
      </c>
      <c r="B426" s="72" t="s">
        <v>2314</v>
      </c>
      <c r="C426" s="72" t="s">
        <v>2315</v>
      </c>
      <c r="D426" s="197" t="str">
        <f t="shared" si="31"/>
        <v>Jean Zay</v>
      </c>
      <c r="E426" s="197" t="str">
        <f t="shared" si="32"/>
        <v>JEAN ZAY</v>
      </c>
      <c r="F426" s="189" t="str">
        <f t="shared" si="30"/>
        <v>ECOLE ELEMENTAIRE JEAN ZAY</v>
      </c>
      <c r="G426" s="72" t="s">
        <v>2316</v>
      </c>
      <c r="H426" s="72" t="s">
        <v>1299</v>
      </c>
      <c r="I426" s="73" t="s">
        <v>2306</v>
      </c>
      <c r="J426" s="74" t="s">
        <v>2317</v>
      </c>
      <c r="K426" s="72" t="s">
        <v>1455</v>
      </c>
      <c r="L426" s="72" t="s">
        <v>165</v>
      </c>
      <c r="M426" s="75" t="s">
        <v>109</v>
      </c>
      <c r="N426" s="75"/>
      <c r="O426" s="75">
        <v>7733</v>
      </c>
      <c r="P426" s="72">
        <v>607933.19999999995</v>
      </c>
      <c r="Q426" s="72">
        <v>6878136.7000000002</v>
      </c>
      <c r="R426" s="72">
        <v>48.996550999999997</v>
      </c>
      <c r="S426" s="72">
        <v>1.7418020000000001</v>
      </c>
      <c r="T426" s="194" t="str">
        <f t="shared" si="33"/>
        <v>JEAN ZAY</v>
      </c>
      <c r="U426" s="190" t="str">
        <f t="shared" si="34"/>
        <v>JEAN ZAY</v>
      </c>
      <c r="V426" s="76" t="s">
        <v>647</v>
      </c>
    </row>
    <row r="427" spans="1:22" s="71" customFormat="1" ht="12.75" customHeight="1">
      <c r="A427" s="72" t="s">
        <v>2318</v>
      </c>
      <c r="B427" s="72" t="s">
        <v>2319</v>
      </c>
      <c r="C427" s="72" t="s">
        <v>2320</v>
      </c>
      <c r="D427" s="197" t="str">
        <f t="shared" si="31"/>
        <v>Jean Macé</v>
      </c>
      <c r="E427" s="197" t="str">
        <f t="shared" si="32"/>
        <v>JEAN MACE</v>
      </c>
      <c r="F427" s="189" t="str">
        <f t="shared" si="30"/>
        <v>ECOLE ELEMENTAIRE JEAN MACE</v>
      </c>
      <c r="G427" s="72" t="s">
        <v>2321</v>
      </c>
      <c r="H427" s="72" t="s">
        <v>1299</v>
      </c>
      <c r="I427" s="73" t="s">
        <v>2306</v>
      </c>
      <c r="J427" s="74" t="s">
        <v>2322</v>
      </c>
      <c r="K427" s="72" t="s">
        <v>1455</v>
      </c>
      <c r="L427" s="72" t="s">
        <v>165</v>
      </c>
      <c r="M427" s="75" t="s">
        <v>109</v>
      </c>
      <c r="N427" s="75"/>
      <c r="O427" s="75">
        <v>1371</v>
      </c>
      <c r="P427" s="72">
        <v>607908.4</v>
      </c>
      <c r="Q427" s="72">
        <v>6878050</v>
      </c>
      <c r="R427" s="72">
        <v>48.995767999999998</v>
      </c>
      <c r="S427" s="72">
        <v>1.741482</v>
      </c>
      <c r="T427" s="194" t="str">
        <f t="shared" si="33"/>
        <v>JEAN MACE</v>
      </c>
      <c r="U427" s="190" t="str">
        <f t="shared" si="34"/>
        <v>JEAN MACE</v>
      </c>
      <c r="V427" s="76" t="s">
        <v>647</v>
      </c>
    </row>
    <row r="428" spans="1:22" s="71" customFormat="1" ht="12.75" customHeight="1">
      <c r="A428" s="72" t="s">
        <v>2323</v>
      </c>
      <c r="B428" s="72" t="s">
        <v>2324</v>
      </c>
      <c r="C428" s="72" t="s">
        <v>875</v>
      </c>
      <c r="D428" s="197" t="str">
        <f t="shared" si="31"/>
        <v>Jules Ferry</v>
      </c>
      <c r="E428" s="197" t="str">
        <f t="shared" si="32"/>
        <v>JULES FERRY</v>
      </c>
      <c r="F428" s="189" t="str">
        <f t="shared" si="30"/>
        <v>ECOLE PRIMAIRE JULES FERRY</v>
      </c>
      <c r="G428" s="72" t="s">
        <v>2325</v>
      </c>
      <c r="H428" s="72" t="s">
        <v>1299</v>
      </c>
      <c r="I428" s="73" t="s">
        <v>2306</v>
      </c>
      <c r="J428" s="74" t="s">
        <v>2326</v>
      </c>
      <c r="K428" s="72" t="s">
        <v>1455</v>
      </c>
      <c r="L428" s="72" t="s">
        <v>195</v>
      </c>
      <c r="M428" s="75"/>
      <c r="N428" s="75"/>
      <c r="O428" s="75">
        <v>2729</v>
      </c>
      <c r="P428" s="72">
        <v>607194.6</v>
      </c>
      <c r="Q428" s="72">
        <v>6877858.5</v>
      </c>
      <c r="R428" s="72">
        <v>48.993943000000002</v>
      </c>
      <c r="S428" s="72">
        <v>1.7317709999999999</v>
      </c>
      <c r="T428" s="194" t="str">
        <f t="shared" si="33"/>
        <v>JULES FERRY</v>
      </c>
      <c r="U428" s="190" t="str">
        <f t="shared" si="34"/>
        <v>JULES FERRY</v>
      </c>
      <c r="V428" s="76" t="s">
        <v>647</v>
      </c>
    </row>
    <row r="429" spans="1:22" s="71" customFormat="1" ht="12.75" customHeight="1">
      <c r="A429" s="72" t="s">
        <v>2327</v>
      </c>
      <c r="B429" s="72" t="s">
        <v>2328</v>
      </c>
      <c r="C429" s="72" t="s">
        <v>1297</v>
      </c>
      <c r="D429" s="197" t="str">
        <f t="shared" si="31"/>
        <v>Ferdinand Buisson</v>
      </c>
      <c r="E429" s="197" t="str">
        <f t="shared" si="32"/>
        <v>FERDINAND BUISSON</v>
      </c>
      <c r="F429" s="189" t="str">
        <f t="shared" si="30"/>
        <v>ECOLE ELEMENTAIRE FERDINAND BUISSON</v>
      </c>
      <c r="G429" s="72" t="s">
        <v>2329</v>
      </c>
      <c r="H429" s="72" t="s">
        <v>1299</v>
      </c>
      <c r="I429" s="73" t="s">
        <v>2306</v>
      </c>
      <c r="J429" s="74" t="s">
        <v>2330</v>
      </c>
      <c r="K429" s="72" t="s">
        <v>1455</v>
      </c>
      <c r="L429" s="72" t="s">
        <v>165</v>
      </c>
      <c r="M429" s="75" t="s">
        <v>109</v>
      </c>
      <c r="N429" s="75"/>
      <c r="O429" s="75">
        <v>2432</v>
      </c>
      <c r="P429" s="72">
        <v>607316</v>
      </c>
      <c r="Q429" s="72">
        <v>6877578.2000000002</v>
      </c>
      <c r="R429" s="72">
        <v>48.991439999999997</v>
      </c>
      <c r="S429" s="72">
        <v>1.7334909999999999</v>
      </c>
      <c r="T429" s="194" t="str">
        <f t="shared" si="33"/>
        <v>FERDINAND BUISSON</v>
      </c>
      <c r="U429" s="190" t="str">
        <f t="shared" si="34"/>
        <v>FERDINAND BUISSON</v>
      </c>
      <c r="V429" s="76" t="s">
        <v>647</v>
      </c>
    </row>
    <row r="430" spans="1:22" s="71" customFormat="1" ht="12.75" customHeight="1">
      <c r="A430" s="72" t="s">
        <v>2331</v>
      </c>
      <c r="B430" s="72" t="s">
        <v>2332</v>
      </c>
      <c r="C430" s="72" t="s">
        <v>2333</v>
      </c>
      <c r="D430" s="197" t="str">
        <f t="shared" si="31"/>
        <v>Le Bois aux Moines</v>
      </c>
      <c r="E430" s="197" t="str">
        <f t="shared" si="32"/>
        <v>LE BOIS AUX MOINES</v>
      </c>
      <c r="F430" s="189" t="str">
        <f t="shared" si="30"/>
        <v>ECOLE MATERNELLE LE BOIS AUX MOINES</v>
      </c>
      <c r="G430" s="72" t="s">
        <v>2334</v>
      </c>
      <c r="H430" s="72" t="s">
        <v>1299</v>
      </c>
      <c r="I430" s="73" t="s">
        <v>2306</v>
      </c>
      <c r="J430" s="74" t="s">
        <v>2335</v>
      </c>
      <c r="K430" s="72" t="s">
        <v>1455</v>
      </c>
      <c r="L430" s="72" t="s">
        <v>83</v>
      </c>
      <c r="M430" s="75"/>
      <c r="N430" s="75"/>
      <c r="O430" s="75">
        <v>8122</v>
      </c>
      <c r="P430" s="72">
        <v>607282.1</v>
      </c>
      <c r="Q430" s="72">
        <v>6878940.5999999996</v>
      </c>
      <c r="R430" s="72">
        <v>49.003684999999997</v>
      </c>
      <c r="S430" s="72">
        <v>1.732729</v>
      </c>
      <c r="T430" s="194" t="str">
        <f t="shared" si="33"/>
        <v>LE BOIS AUX MOINES</v>
      </c>
      <c r="U430" s="190" t="str">
        <f t="shared" si="34"/>
        <v>LE BOIS AUX MOINES</v>
      </c>
      <c r="V430" s="76" t="s">
        <v>647</v>
      </c>
    </row>
    <row r="431" spans="1:22" s="71" customFormat="1" ht="12.75" customHeight="1">
      <c r="A431" s="72" t="s">
        <v>2336</v>
      </c>
      <c r="B431" s="72" t="s">
        <v>2337</v>
      </c>
      <c r="C431" s="72" t="s">
        <v>2338</v>
      </c>
      <c r="D431" s="197" t="str">
        <f t="shared" si="31"/>
        <v>Le Bois Aux Moines</v>
      </c>
      <c r="E431" s="197" t="str">
        <f t="shared" si="32"/>
        <v>LE BOIS AUX MOINES</v>
      </c>
      <c r="F431" s="189" t="str">
        <f t="shared" si="30"/>
        <v>ECOLE ELEMENTAIRE LE BOIS AUX MOINES</v>
      </c>
      <c r="G431" s="72" t="s">
        <v>2339</v>
      </c>
      <c r="H431" s="72" t="s">
        <v>1299</v>
      </c>
      <c r="I431" s="73" t="s">
        <v>2306</v>
      </c>
      <c r="J431" s="74" t="s">
        <v>2340</v>
      </c>
      <c r="K431" s="72" t="s">
        <v>1455</v>
      </c>
      <c r="L431" s="72" t="s">
        <v>165</v>
      </c>
      <c r="M431" s="75"/>
      <c r="N431" s="75"/>
      <c r="O431" s="75">
        <v>3229</v>
      </c>
      <c r="P431" s="72">
        <v>607255.6</v>
      </c>
      <c r="Q431" s="72">
        <v>6878973.0999999996</v>
      </c>
      <c r="R431" s="72">
        <v>49.003973000000002</v>
      </c>
      <c r="S431" s="72">
        <v>1.7323599999999999</v>
      </c>
      <c r="T431" s="194" t="str">
        <f t="shared" si="33"/>
        <v>LE BOIS AUX MOINES</v>
      </c>
      <c r="U431" s="190" t="str">
        <f t="shared" si="34"/>
        <v>LE BOIS AUX MOINES</v>
      </c>
      <c r="V431" s="76" t="s">
        <v>647</v>
      </c>
    </row>
    <row r="432" spans="1:22" s="71" customFormat="1" ht="12.75" customHeight="1">
      <c r="A432" s="72" t="s">
        <v>2341</v>
      </c>
      <c r="B432" s="72" t="s">
        <v>2342</v>
      </c>
      <c r="C432" s="72" t="s">
        <v>2343</v>
      </c>
      <c r="D432" s="197" t="str">
        <f t="shared" si="31"/>
        <v>Pauline Kergomard</v>
      </c>
      <c r="E432" s="197" t="str">
        <f t="shared" si="32"/>
        <v>PAULINE KERGOMARD</v>
      </c>
      <c r="F432" s="189" t="str">
        <f t="shared" si="30"/>
        <v>ECOLE ELEMENTAIRE PAULINE KERGOMARD</v>
      </c>
      <c r="G432" s="72" t="s">
        <v>2344</v>
      </c>
      <c r="H432" s="72" t="s">
        <v>1299</v>
      </c>
      <c r="I432" s="73" t="s">
        <v>2306</v>
      </c>
      <c r="J432" s="74" t="s">
        <v>2345</v>
      </c>
      <c r="K432" s="72" t="s">
        <v>1455</v>
      </c>
      <c r="L432" s="72" t="s">
        <v>165</v>
      </c>
      <c r="M432" s="75" t="s">
        <v>109</v>
      </c>
      <c r="N432" s="75"/>
      <c r="O432" s="75">
        <v>8021</v>
      </c>
      <c r="P432" s="72">
        <v>608090.80000000005</v>
      </c>
      <c r="Q432" s="72">
        <v>6877366.0999999996</v>
      </c>
      <c r="R432" s="72">
        <v>48.989645000000003</v>
      </c>
      <c r="S432" s="72">
        <v>1.7441230000000001</v>
      </c>
      <c r="T432" s="194" t="str">
        <f t="shared" si="33"/>
        <v>PAULINE KERGOMARD</v>
      </c>
      <c r="U432" s="190" t="str">
        <f t="shared" si="34"/>
        <v>PAULINE KERGOMARD</v>
      </c>
      <c r="V432" s="76" t="s">
        <v>647</v>
      </c>
    </row>
    <row r="433" spans="1:22" s="71" customFormat="1" ht="12.75" customHeight="1">
      <c r="A433" s="72" t="s">
        <v>2346</v>
      </c>
      <c r="B433" s="72" t="s">
        <v>2347</v>
      </c>
      <c r="C433" s="72" t="s">
        <v>227</v>
      </c>
      <c r="D433" s="197" t="str">
        <f t="shared" si="31"/>
        <v>Henri Wallon</v>
      </c>
      <c r="E433" s="197" t="str">
        <f t="shared" si="32"/>
        <v>HENRI WALLON</v>
      </c>
      <c r="F433" s="189" t="str">
        <f t="shared" si="30"/>
        <v>ECOLE MATERNELLE HENRI WALLON</v>
      </c>
      <c r="G433" s="72" t="s">
        <v>2348</v>
      </c>
      <c r="H433" s="72" t="s">
        <v>1299</v>
      </c>
      <c r="I433" s="73" t="s">
        <v>2306</v>
      </c>
      <c r="J433" s="74" t="s">
        <v>2349</v>
      </c>
      <c r="K433" s="72" t="s">
        <v>1455</v>
      </c>
      <c r="L433" s="72" t="s">
        <v>83</v>
      </c>
      <c r="M433" s="75" t="s">
        <v>109</v>
      </c>
      <c r="N433" s="75"/>
      <c r="O433" s="75">
        <v>9248</v>
      </c>
      <c r="P433" s="72">
        <v>608471</v>
      </c>
      <c r="Q433" s="72">
        <v>6877016.5</v>
      </c>
      <c r="R433" s="72">
        <v>48.986556</v>
      </c>
      <c r="S433" s="72">
        <v>1.749393</v>
      </c>
      <c r="T433" s="194" t="str">
        <f t="shared" si="33"/>
        <v>HENRI WALLON</v>
      </c>
      <c r="U433" s="190" t="str">
        <f t="shared" si="34"/>
        <v>HENRI WALLON</v>
      </c>
      <c r="V433" s="76" t="s">
        <v>647</v>
      </c>
    </row>
    <row r="434" spans="1:22" s="71" customFormat="1" ht="12.75" customHeight="1">
      <c r="A434" s="72" t="s">
        <v>2350</v>
      </c>
      <c r="B434" s="72" t="s">
        <v>2351</v>
      </c>
      <c r="C434" s="72" t="s">
        <v>232</v>
      </c>
      <c r="D434" s="197" t="str">
        <f t="shared" si="31"/>
        <v>Henri Wallon</v>
      </c>
      <c r="E434" s="197" t="str">
        <f t="shared" si="32"/>
        <v>HENRI WALLON</v>
      </c>
      <c r="F434" s="189" t="str">
        <f t="shared" si="30"/>
        <v>ECOLE ELEMENTAIRE HENRI WALLON</v>
      </c>
      <c r="G434" s="72" t="s">
        <v>2348</v>
      </c>
      <c r="H434" s="72" t="s">
        <v>1299</v>
      </c>
      <c r="I434" s="73" t="s">
        <v>2306</v>
      </c>
      <c r="J434" s="74" t="s">
        <v>2352</v>
      </c>
      <c r="K434" s="72" t="s">
        <v>1455</v>
      </c>
      <c r="L434" s="72" t="s">
        <v>165</v>
      </c>
      <c r="M434" s="75" t="s">
        <v>109</v>
      </c>
      <c r="N434" s="75"/>
      <c r="O434" s="75">
        <v>6621</v>
      </c>
      <c r="P434" s="72">
        <v>608490.19999999995</v>
      </c>
      <c r="Q434" s="72">
        <v>6876996.4000000004</v>
      </c>
      <c r="R434" s="72">
        <v>48.986378000000002</v>
      </c>
      <c r="S434" s="72">
        <v>1.74966</v>
      </c>
      <c r="T434" s="194" t="str">
        <f t="shared" si="33"/>
        <v>HENRI WALLON</v>
      </c>
      <c r="U434" s="190" t="str">
        <f t="shared" si="34"/>
        <v>HENRI WALLON</v>
      </c>
      <c r="V434" s="76" t="s">
        <v>647</v>
      </c>
    </row>
    <row r="435" spans="1:22" s="71" customFormat="1" ht="12.75" customHeight="1">
      <c r="A435" s="72" t="s">
        <v>2353</v>
      </c>
      <c r="B435" s="72" t="s">
        <v>2354</v>
      </c>
      <c r="C435" s="72" t="s">
        <v>2355</v>
      </c>
      <c r="D435" s="197" t="str">
        <f t="shared" si="31"/>
        <v>Ferdinand Buisson</v>
      </c>
      <c r="E435" s="197" t="str">
        <f t="shared" si="32"/>
        <v>FERDINAND BUISSON</v>
      </c>
      <c r="F435" s="189" t="str">
        <f t="shared" si="30"/>
        <v>ECOLE MATERNELLE FERDINAND BUISSON</v>
      </c>
      <c r="G435" s="72" t="s">
        <v>2356</v>
      </c>
      <c r="H435" s="72" t="s">
        <v>1299</v>
      </c>
      <c r="I435" s="73" t="s">
        <v>2306</v>
      </c>
      <c r="J435" s="74" t="s">
        <v>2357</v>
      </c>
      <c r="K435" s="72" t="s">
        <v>1455</v>
      </c>
      <c r="L435" s="72" t="s">
        <v>83</v>
      </c>
      <c r="M435" s="75" t="s">
        <v>109</v>
      </c>
      <c r="N435" s="75"/>
      <c r="O435" s="75">
        <v>3018</v>
      </c>
      <c r="P435" s="72">
        <v>607396.5</v>
      </c>
      <c r="Q435" s="72">
        <v>6877652.4000000004</v>
      </c>
      <c r="R435" s="72">
        <v>48.992119000000002</v>
      </c>
      <c r="S435" s="72">
        <v>1.734575</v>
      </c>
      <c r="T435" s="194" t="str">
        <f t="shared" si="33"/>
        <v>FERDINAND BUISSON</v>
      </c>
      <c r="U435" s="190" t="str">
        <f t="shared" si="34"/>
        <v>FERDINAND BUISSON</v>
      </c>
      <c r="V435" s="76" t="s">
        <v>647</v>
      </c>
    </row>
    <row r="436" spans="1:22" s="71" customFormat="1" ht="12.75" customHeight="1">
      <c r="A436" s="72" t="s">
        <v>2358</v>
      </c>
      <c r="B436" s="72" t="s">
        <v>2359</v>
      </c>
      <c r="C436" s="72" t="s">
        <v>2360</v>
      </c>
      <c r="D436" s="197" t="str">
        <f t="shared" si="31"/>
        <v>Jean Macé</v>
      </c>
      <c r="E436" s="197" t="str">
        <f t="shared" si="32"/>
        <v>JEAN MACE</v>
      </c>
      <c r="F436" s="189" t="str">
        <f t="shared" si="30"/>
        <v>ECOLE MATERNELLE JEAN MACE</v>
      </c>
      <c r="G436" s="72" t="s">
        <v>2316</v>
      </c>
      <c r="H436" s="72" t="s">
        <v>1299</v>
      </c>
      <c r="I436" s="73" t="s">
        <v>2306</v>
      </c>
      <c r="J436" s="74" t="s">
        <v>2361</v>
      </c>
      <c r="K436" s="72" t="s">
        <v>1455</v>
      </c>
      <c r="L436" s="72" t="s">
        <v>83</v>
      </c>
      <c r="M436" s="75" t="s">
        <v>109</v>
      </c>
      <c r="N436" s="75"/>
      <c r="O436" s="75">
        <v>3879</v>
      </c>
      <c r="P436" s="72">
        <v>607918.1</v>
      </c>
      <c r="Q436" s="72">
        <v>6878091.9000000004</v>
      </c>
      <c r="R436" s="72">
        <v>48.996146000000003</v>
      </c>
      <c r="S436" s="72">
        <v>1.741606</v>
      </c>
      <c r="T436" s="194" t="str">
        <f t="shared" si="33"/>
        <v>JEAN MACE</v>
      </c>
      <c r="U436" s="190" t="str">
        <f t="shared" si="34"/>
        <v>JEAN MACE</v>
      </c>
      <c r="V436" s="76" t="s">
        <v>647</v>
      </c>
    </row>
    <row r="437" spans="1:22" s="71" customFormat="1" ht="12.75" customHeight="1">
      <c r="A437" s="88" t="s">
        <v>2362</v>
      </c>
      <c r="B437" s="88" t="s">
        <v>2363</v>
      </c>
      <c r="C437" s="88" t="s">
        <v>2364</v>
      </c>
      <c r="D437" s="197" t="str">
        <f t="shared" si="31"/>
        <v>Maurice Quettier</v>
      </c>
      <c r="E437" s="197" t="str">
        <f t="shared" si="32"/>
        <v>MAURICE QUETTIER</v>
      </c>
      <c r="F437" s="189" t="str">
        <f t="shared" si="30"/>
        <v>ECOLE PRIMAIRE MAURICE QUETTIER</v>
      </c>
      <c r="G437" s="88" t="s">
        <v>2365</v>
      </c>
      <c r="H437" s="88">
        <v>78520</v>
      </c>
      <c r="I437" s="89" t="s">
        <v>2306</v>
      </c>
      <c r="J437" s="87" t="s">
        <v>2366</v>
      </c>
      <c r="K437" s="88" t="s">
        <v>1455</v>
      </c>
      <c r="L437" s="72" t="s">
        <v>195</v>
      </c>
      <c r="M437" s="98"/>
      <c r="N437" s="98"/>
      <c r="O437" s="98">
        <v>9047</v>
      </c>
      <c r="P437" s="72">
        <v>606905.1</v>
      </c>
      <c r="Q437" s="72">
        <v>6878542.2000000002</v>
      </c>
      <c r="R437" s="72">
        <v>49.000049106100001</v>
      </c>
      <c r="S437" s="72">
        <v>1.7276652352999999</v>
      </c>
      <c r="T437" s="194" t="str">
        <f t="shared" si="33"/>
        <v>MAURICE QUETTIER</v>
      </c>
      <c r="U437" s="190" t="str">
        <f t="shared" si="34"/>
        <v>MAURICE QUETTIER</v>
      </c>
      <c r="V437" s="76" t="s">
        <v>647</v>
      </c>
    </row>
    <row r="438" spans="1:22" s="71" customFormat="1" ht="12.75" customHeight="1">
      <c r="A438" s="72" t="s">
        <v>2367</v>
      </c>
      <c r="B438" s="72" t="s">
        <v>2368</v>
      </c>
      <c r="C438" s="72" t="s">
        <v>262</v>
      </c>
      <c r="D438" s="197" t="str">
        <f t="shared" si="31"/>
        <v/>
      </c>
      <c r="E438" s="197" t="str">
        <f t="shared" si="32"/>
        <v/>
      </c>
      <c r="F438" s="189" t="str">
        <f t="shared" si="30"/>
        <v xml:space="preserve">ECOLE MATERNELLE </v>
      </c>
      <c r="G438" s="72" t="s">
        <v>2369</v>
      </c>
      <c r="H438" s="72" t="s">
        <v>449</v>
      </c>
      <c r="I438" s="73" t="s">
        <v>2370</v>
      </c>
      <c r="J438" s="74" t="s">
        <v>2371</v>
      </c>
      <c r="K438" s="72" t="s">
        <v>452</v>
      </c>
      <c r="L438" s="72" t="s">
        <v>83</v>
      </c>
      <c r="M438" s="75"/>
      <c r="N438" s="75"/>
      <c r="O438" s="75">
        <v>1239</v>
      </c>
      <c r="P438" s="72">
        <v>593640.30000000005</v>
      </c>
      <c r="Q438" s="72">
        <v>6885434.7000000002</v>
      </c>
      <c r="R438" s="72">
        <v>49.059955000000002</v>
      </c>
      <c r="S438" s="72">
        <v>1.5446770000000001</v>
      </c>
      <c r="T438" s="194" t="str">
        <f t="shared" si="33"/>
        <v>LIMETZ VILLEZ</v>
      </c>
      <c r="U438" s="190" t="str">
        <f t="shared" si="34"/>
        <v>LIMETZ VILLEZ</v>
      </c>
      <c r="V438" s="76" t="s">
        <v>251</v>
      </c>
    </row>
    <row r="439" spans="1:22" s="71" customFormat="1" ht="12.75" customHeight="1">
      <c r="A439" s="72" t="s">
        <v>2372</v>
      </c>
      <c r="B439" s="72" t="s">
        <v>2373</v>
      </c>
      <c r="C439" s="72" t="s">
        <v>245</v>
      </c>
      <c r="D439" s="197" t="str">
        <f t="shared" si="31"/>
        <v/>
      </c>
      <c r="E439" s="197" t="str">
        <f t="shared" si="32"/>
        <v/>
      </c>
      <c r="F439" s="189" t="str">
        <f t="shared" si="30"/>
        <v xml:space="preserve">ECOLE ELEMENTAIRE </v>
      </c>
      <c r="G439" s="72" t="s">
        <v>2374</v>
      </c>
      <c r="H439" s="72" t="s">
        <v>449</v>
      </c>
      <c r="I439" s="73" t="s">
        <v>2370</v>
      </c>
      <c r="J439" s="74" t="s">
        <v>2375</v>
      </c>
      <c r="K439" s="72" t="s">
        <v>452</v>
      </c>
      <c r="L439" s="72" t="s">
        <v>165</v>
      </c>
      <c r="M439" s="75"/>
      <c r="N439" s="75"/>
      <c r="O439" s="75">
        <v>5519</v>
      </c>
      <c r="P439" s="72">
        <v>593616.5</v>
      </c>
      <c r="Q439" s="72">
        <v>6885468.9000000004</v>
      </c>
      <c r="R439" s="72">
        <v>49.060257999999997</v>
      </c>
      <c r="S439" s="72">
        <v>1.544343</v>
      </c>
      <c r="T439" s="194" t="str">
        <f t="shared" si="33"/>
        <v>LIMETZ VILLEZ</v>
      </c>
      <c r="U439" s="190" t="str">
        <f t="shared" si="34"/>
        <v>LIMETZ VILLEZ</v>
      </c>
      <c r="V439" s="76" t="s">
        <v>251</v>
      </c>
    </row>
    <row r="440" spans="1:22" s="71" customFormat="1" ht="12.75" customHeight="1">
      <c r="A440" s="72" t="s">
        <v>2376</v>
      </c>
      <c r="B440" s="72" t="s">
        <v>2377</v>
      </c>
      <c r="C440" s="72" t="s">
        <v>245</v>
      </c>
      <c r="D440" s="197" t="str">
        <f t="shared" si="31"/>
        <v/>
      </c>
      <c r="E440" s="197" t="str">
        <f t="shared" si="32"/>
        <v/>
      </c>
      <c r="F440" s="189" t="str">
        <f t="shared" si="30"/>
        <v xml:space="preserve">ECOLE PRIMAIRE </v>
      </c>
      <c r="G440" s="72" t="s">
        <v>2378</v>
      </c>
      <c r="H440" s="72" t="s">
        <v>449</v>
      </c>
      <c r="I440" s="73" t="s">
        <v>2379</v>
      </c>
      <c r="J440" s="74" t="s">
        <v>2380</v>
      </c>
      <c r="K440" s="72" t="s">
        <v>452</v>
      </c>
      <c r="L440" s="72" t="s">
        <v>195</v>
      </c>
      <c r="M440" s="75"/>
      <c r="N440" s="75"/>
      <c r="O440" s="75">
        <v>1372</v>
      </c>
      <c r="P440" s="72">
        <v>591368.30000000005</v>
      </c>
      <c r="Q440" s="72">
        <v>6878162.5</v>
      </c>
      <c r="R440" s="72">
        <v>48.994196000000002</v>
      </c>
      <c r="S440" s="72">
        <v>1.5154669999999999</v>
      </c>
      <c r="T440" s="194" t="str">
        <f t="shared" si="33"/>
        <v>LOMMOYE</v>
      </c>
      <c r="U440" s="190" t="str">
        <f t="shared" si="34"/>
        <v>LOMMOYE</v>
      </c>
      <c r="V440" s="76" t="s">
        <v>251</v>
      </c>
    </row>
    <row r="441" spans="1:22" s="71" customFormat="1" ht="12.75" customHeight="1">
      <c r="A441" s="72" t="s">
        <v>2381</v>
      </c>
      <c r="B441" s="72" t="s">
        <v>2382</v>
      </c>
      <c r="C441" s="72" t="s">
        <v>2383</v>
      </c>
      <c r="D441" s="197" t="str">
        <f t="shared" si="31"/>
        <v>Groupe Royer</v>
      </c>
      <c r="E441" s="197" t="str">
        <f t="shared" si="32"/>
        <v>GROUPE ROYER</v>
      </c>
      <c r="F441" s="189" t="str">
        <f t="shared" si="30"/>
        <v>ECOLE ELEMENTAIRE GROUPE ROYER</v>
      </c>
      <c r="G441" s="72" t="s">
        <v>263</v>
      </c>
      <c r="H441" s="72" t="s">
        <v>633</v>
      </c>
      <c r="I441" s="73" t="s">
        <v>2384</v>
      </c>
      <c r="J441" s="74" t="s">
        <v>2385</v>
      </c>
      <c r="K441" s="72" t="s">
        <v>452</v>
      </c>
      <c r="L441" s="72" t="s">
        <v>165</v>
      </c>
      <c r="M441" s="75"/>
      <c r="N441" s="75"/>
      <c r="O441" s="75">
        <v>3395</v>
      </c>
      <c r="P441" s="72">
        <v>596393.30000000005</v>
      </c>
      <c r="Q441" s="72">
        <v>6869935.0999999996</v>
      </c>
      <c r="R441" s="72">
        <v>48.921053999999998</v>
      </c>
      <c r="S441" s="72">
        <v>1.5861350000000001</v>
      </c>
      <c r="T441" s="194" t="str">
        <f t="shared" si="33"/>
        <v>GROUPE ROYER</v>
      </c>
      <c r="U441" s="190" t="str">
        <f t="shared" si="34"/>
        <v>GROUPE ROYER</v>
      </c>
      <c r="V441" s="76" t="s">
        <v>251</v>
      </c>
    </row>
    <row r="442" spans="1:22" s="71" customFormat="1" ht="12.75" customHeight="1">
      <c r="A442" s="72" t="s">
        <v>2386</v>
      </c>
      <c r="B442" s="72" t="s">
        <v>2387</v>
      </c>
      <c r="C442" s="72" t="s">
        <v>2388</v>
      </c>
      <c r="D442" s="197" t="str">
        <f t="shared" si="31"/>
        <v>Royer</v>
      </c>
      <c r="E442" s="197" t="str">
        <f t="shared" si="32"/>
        <v>ROYER</v>
      </c>
      <c r="F442" s="189" t="str">
        <f t="shared" si="30"/>
        <v>ECOLE MATERNELLE ROYER</v>
      </c>
      <c r="G442" s="72" t="s">
        <v>2389</v>
      </c>
      <c r="H442" s="72" t="s">
        <v>633</v>
      </c>
      <c r="I442" s="73" t="s">
        <v>2384</v>
      </c>
      <c r="J442" s="74" t="s">
        <v>2390</v>
      </c>
      <c r="K442" s="72" t="s">
        <v>452</v>
      </c>
      <c r="L442" s="72" t="s">
        <v>83</v>
      </c>
      <c r="M442" s="75"/>
      <c r="N442" s="75"/>
      <c r="O442" s="75">
        <v>2388</v>
      </c>
      <c r="P442" s="72">
        <v>596413.69999999995</v>
      </c>
      <c r="Q442" s="72">
        <v>6869883.0999999996</v>
      </c>
      <c r="R442" s="72">
        <v>48.920589</v>
      </c>
      <c r="S442" s="72">
        <v>1.5864259999999999</v>
      </c>
      <c r="T442" s="194" t="str">
        <f t="shared" si="33"/>
        <v>ROYER</v>
      </c>
      <c r="U442" s="190" t="str">
        <f t="shared" si="34"/>
        <v>ROYER</v>
      </c>
      <c r="V442" s="76" t="s">
        <v>251</v>
      </c>
    </row>
    <row r="443" spans="1:22" s="71" customFormat="1" ht="12.75" customHeight="1">
      <c r="A443" s="72" t="s">
        <v>2391</v>
      </c>
      <c r="B443" s="72" t="s">
        <v>2392</v>
      </c>
      <c r="C443" s="72" t="s">
        <v>262</v>
      </c>
      <c r="D443" s="197" t="str">
        <f t="shared" si="31"/>
        <v/>
      </c>
      <c r="E443" s="197" t="str">
        <f t="shared" si="32"/>
        <v/>
      </c>
      <c r="F443" s="189" t="str">
        <f t="shared" si="30"/>
        <v xml:space="preserve">ECOLE MATERNELLE </v>
      </c>
      <c r="G443" s="72" t="s">
        <v>2393</v>
      </c>
      <c r="H443" s="72" t="s">
        <v>2394</v>
      </c>
      <c r="I443" s="73" t="s">
        <v>2395</v>
      </c>
      <c r="J443" s="74" t="s">
        <v>2396</v>
      </c>
      <c r="K443" s="72" t="s">
        <v>164</v>
      </c>
      <c r="L443" s="72" t="s">
        <v>83</v>
      </c>
      <c r="M443" s="75"/>
      <c r="N443" s="75"/>
      <c r="O443" s="75">
        <v>2563</v>
      </c>
      <c r="P443" s="72">
        <v>624282</v>
      </c>
      <c r="Q443" s="72">
        <v>6830330</v>
      </c>
      <c r="R443" s="72">
        <v>48.568759</v>
      </c>
      <c r="S443" s="72">
        <v>1.9736899999999999</v>
      </c>
      <c r="T443" s="194" t="str">
        <f t="shared" si="33"/>
        <v>LONGVILLIERS</v>
      </c>
      <c r="U443" s="190" t="str">
        <f t="shared" si="34"/>
        <v>LONGVILLIERS</v>
      </c>
      <c r="V443" s="76" t="s">
        <v>166</v>
      </c>
    </row>
    <row r="444" spans="1:22" s="71" customFormat="1" ht="12.75" customHeight="1">
      <c r="A444" s="72" t="s">
        <v>2397</v>
      </c>
      <c r="B444" s="72" t="s">
        <v>2398</v>
      </c>
      <c r="C444" s="72" t="s">
        <v>2399</v>
      </c>
      <c r="D444" s="197" t="str">
        <f t="shared" si="31"/>
        <v>Emmanuel Fremiet</v>
      </c>
      <c r="E444" s="197" t="str">
        <f t="shared" si="32"/>
        <v>EMMANUEL FREMIET</v>
      </c>
      <c r="F444" s="189" t="str">
        <f t="shared" si="30"/>
        <v>ECOLE MATERNELLE EMMANUEL FREMIET</v>
      </c>
      <c r="G444" s="72" t="s">
        <v>2400</v>
      </c>
      <c r="H444" s="72" t="s">
        <v>2401</v>
      </c>
      <c r="I444" s="73" t="s">
        <v>2402</v>
      </c>
      <c r="J444" s="74" t="s">
        <v>2403</v>
      </c>
      <c r="K444" s="72" t="s">
        <v>608</v>
      </c>
      <c r="L444" s="72" t="s">
        <v>83</v>
      </c>
      <c r="M444" s="75"/>
      <c r="N444" s="75"/>
      <c r="O444" s="75">
        <v>6571</v>
      </c>
      <c r="P444" s="72">
        <v>636196.80000000005</v>
      </c>
      <c r="Q444" s="72">
        <v>6862851.5</v>
      </c>
      <c r="R444" s="72">
        <v>48.862532999999999</v>
      </c>
      <c r="S444" s="72">
        <v>2.1303190000000001</v>
      </c>
      <c r="T444" s="194" t="str">
        <f t="shared" si="33"/>
        <v>EMMANUEL FREMIET</v>
      </c>
      <c r="U444" s="190" t="str">
        <f t="shared" si="34"/>
        <v>EMMANUEL FREMIET</v>
      </c>
      <c r="V444" s="76" t="s">
        <v>761</v>
      </c>
    </row>
    <row r="445" spans="1:22" s="71" customFormat="1" ht="12.75" customHeight="1">
      <c r="A445" s="72" t="s">
        <v>2404</v>
      </c>
      <c r="B445" s="72" t="s">
        <v>2405</v>
      </c>
      <c r="C445" s="72" t="s">
        <v>2406</v>
      </c>
      <c r="D445" s="197" t="str">
        <f t="shared" si="31"/>
        <v>André Chenier</v>
      </c>
      <c r="E445" s="197" t="str">
        <f t="shared" si="32"/>
        <v>ANDRE CHENIER</v>
      </c>
      <c r="F445" s="189" t="str">
        <f t="shared" si="30"/>
        <v>ECOLE ELEMENTAIRE ANDRE CHENIER</v>
      </c>
      <c r="G445" s="72" t="s">
        <v>2407</v>
      </c>
      <c r="H445" s="72" t="s">
        <v>2401</v>
      </c>
      <c r="I445" s="73" t="s">
        <v>2402</v>
      </c>
      <c r="J445" s="74" t="s">
        <v>2408</v>
      </c>
      <c r="K445" s="72" t="s">
        <v>608</v>
      </c>
      <c r="L445" s="72" t="s">
        <v>165</v>
      </c>
      <c r="M445" s="75"/>
      <c r="N445" s="75"/>
      <c r="O445" s="75">
        <v>6269</v>
      </c>
      <c r="P445" s="72">
        <v>636249.9</v>
      </c>
      <c r="Q445" s="72">
        <v>6862830.9000000004</v>
      </c>
      <c r="R445" s="72">
        <v>48.862352999999999</v>
      </c>
      <c r="S445" s="72">
        <v>2.131046</v>
      </c>
      <c r="T445" s="194" t="str">
        <f t="shared" si="33"/>
        <v>ANDRE CHENIER</v>
      </c>
      <c r="U445" s="190" t="str">
        <f t="shared" si="34"/>
        <v>ANDRE CHENIER</v>
      </c>
      <c r="V445" s="76" t="s">
        <v>761</v>
      </c>
    </row>
    <row r="446" spans="1:22" s="71" customFormat="1" ht="12.75" customHeight="1">
      <c r="A446" s="72" t="s">
        <v>2409</v>
      </c>
      <c r="B446" s="72" t="s">
        <v>2410</v>
      </c>
      <c r="C446" s="72" t="s">
        <v>2411</v>
      </c>
      <c r="D446" s="197" t="str">
        <f t="shared" si="31"/>
        <v>Viollet- Le-duc</v>
      </c>
      <c r="E446" s="197" t="str">
        <f t="shared" si="32"/>
        <v>VIOLLET- LE-DUC</v>
      </c>
      <c r="F446" s="189" t="str">
        <f t="shared" si="30"/>
        <v>ECOLE ELEMENTAIRE VIOLLET- LE-DUC</v>
      </c>
      <c r="G446" s="72" t="s">
        <v>2412</v>
      </c>
      <c r="H446" s="72" t="s">
        <v>2401</v>
      </c>
      <c r="I446" s="73" t="s">
        <v>2402</v>
      </c>
      <c r="J446" s="74" t="s">
        <v>2413</v>
      </c>
      <c r="K446" s="72" t="s">
        <v>608</v>
      </c>
      <c r="L446" s="72" t="s">
        <v>165</v>
      </c>
      <c r="M446" s="75"/>
      <c r="N446" s="75"/>
      <c r="O446" s="75">
        <v>2905</v>
      </c>
      <c r="P446" s="72">
        <v>635118</v>
      </c>
      <c r="Q446" s="72">
        <v>6862726.7000000002</v>
      </c>
      <c r="R446" s="72">
        <v>48.861302999999999</v>
      </c>
      <c r="S446" s="72">
        <v>2.115634</v>
      </c>
      <c r="T446" s="194" t="str">
        <f t="shared" si="33"/>
        <v>VIOLLET- LE-DUC</v>
      </c>
      <c r="U446" s="190" t="str">
        <f t="shared" si="34"/>
        <v>VIOLLET- LE-DUC</v>
      </c>
      <c r="V446" s="76" t="s">
        <v>761</v>
      </c>
    </row>
    <row r="447" spans="1:22" s="71" customFormat="1" ht="12.75" customHeight="1">
      <c r="A447" s="72" t="s">
        <v>2414</v>
      </c>
      <c r="B447" s="72" t="s">
        <v>2415</v>
      </c>
      <c r="C447" s="72" t="s">
        <v>2416</v>
      </c>
      <c r="D447" s="197" t="str">
        <f t="shared" si="31"/>
        <v>Gabriel Fauré</v>
      </c>
      <c r="E447" s="197" t="str">
        <f t="shared" si="32"/>
        <v>GABRIEL FAURE</v>
      </c>
      <c r="F447" s="189" t="str">
        <f t="shared" si="30"/>
        <v>ECOLE MATERNELLE GABRIEL FAURE</v>
      </c>
      <c r="G447" s="72" t="s">
        <v>2417</v>
      </c>
      <c r="H447" s="72" t="s">
        <v>2401</v>
      </c>
      <c r="I447" s="73" t="s">
        <v>2402</v>
      </c>
      <c r="J447" s="74" t="s">
        <v>2418</v>
      </c>
      <c r="K447" s="72" t="s">
        <v>608</v>
      </c>
      <c r="L447" s="72" t="s">
        <v>83</v>
      </c>
      <c r="M447" s="75"/>
      <c r="N447" s="75"/>
      <c r="O447" s="75">
        <v>2836</v>
      </c>
      <c r="P447" s="72">
        <v>635093.4</v>
      </c>
      <c r="Q447" s="72">
        <v>6862699.2999999998</v>
      </c>
      <c r="R447" s="72">
        <v>48.861054000000003</v>
      </c>
      <c r="S447" s="72">
        <v>2.1153029999999999</v>
      </c>
      <c r="T447" s="194" t="str">
        <f t="shared" si="33"/>
        <v>GABRIEL FAURE</v>
      </c>
      <c r="U447" s="190" t="str">
        <f t="shared" si="34"/>
        <v>GABRIEL FAURE</v>
      </c>
      <c r="V447" s="76" t="s">
        <v>761</v>
      </c>
    </row>
    <row r="448" spans="1:22" s="71" customFormat="1" ht="12.75" customHeight="1">
      <c r="A448" s="72" t="s">
        <v>2419</v>
      </c>
      <c r="B448" s="72" t="s">
        <v>2420</v>
      </c>
      <c r="C448" s="72" t="s">
        <v>2421</v>
      </c>
      <c r="D448" s="197" t="str">
        <f t="shared" si="31"/>
        <v>Les Tilleuls</v>
      </c>
      <c r="E448" s="197" t="str">
        <f t="shared" si="32"/>
        <v>LES TILLEULS</v>
      </c>
      <c r="F448" s="189" t="str">
        <f t="shared" si="30"/>
        <v>ECOLE ELEMENTAIRE LES TILLEULS</v>
      </c>
      <c r="G448" s="72" t="s">
        <v>2422</v>
      </c>
      <c r="H448" s="72" t="s">
        <v>504</v>
      </c>
      <c r="I448" s="73" t="s">
        <v>2423</v>
      </c>
      <c r="J448" s="74" t="s">
        <v>2424</v>
      </c>
      <c r="K448" s="72" t="s">
        <v>452</v>
      </c>
      <c r="L448" s="72" t="s">
        <v>165</v>
      </c>
      <c r="M448" s="75"/>
      <c r="N448" s="75"/>
      <c r="O448" s="75">
        <v>3065</v>
      </c>
      <c r="P448" s="72">
        <v>603959.80000000005</v>
      </c>
      <c r="Q448" s="72">
        <v>6875952</v>
      </c>
      <c r="R448" s="72">
        <v>48.976326999999998</v>
      </c>
      <c r="S448" s="72">
        <v>1.688007</v>
      </c>
      <c r="T448" s="194" t="str">
        <f t="shared" si="33"/>
        <v>LES TILLEULS</v>
      </c>
      <c r="U448" s="190" t="str">
        <f t="shared" si="34"/>
        <v>LES TILLEULS</v>
      </c>
      <c r="V448" s="76" t="s">
        <v>647</v>
      </c>
    </row>
    <row r="449" spans="1:22" s="71" customFormat="1" ht="12.75" customHeight="1">
      <c r="A449" s="72" t="s">
        <v>2425</v>
      </c>
      <c r="B449" s="72" t="s">
        <v>2426</v>
      </c>
      <c r="C449" s="72" t="s">
        <v>2427</v>
      </c>
      <c r="D449" s="197" t="str">
        <f t="shared" si="31"/>
        <v>Les Tilleuls</v>
      </c>
      <c r="E449" s="197" t="str">
        <f t="shared" si="32"/>
        <v>LES TILLEULS</v>
      </c>
      <c r="F449" s="189" t="str">
        <f t="shared" si="30"/>
        <v>ECOLE MATERNELLE LES TILLEULS</v>
      </c>
      <c r="G449" s="72" t="s">
        <v>2422</v>
      </c>
      <c r="H449" s="72" t="s">
        <v>504</v>
      </c>
      <c r="I449" s="73" t="s">
        <v>2423</v>
      </c>
      <c r="J449" s="74" t="s">
        <v>2428</v>
      </c>
      <c r="K449" s="72" t="s">
        <v>452</v>
      </c>
      <c r="L449" s="72" t="s">
        <v>83</v>
      </c>
      <c r="M449" s="75"/>
      <c r="N449" s="75"/>
      <c r="O449" s="75">
        <v>9595</v>
      </c>
      <c r="P449" s="72">
        <v>603927.30000000005</v>
      </c>
      <c r="Q449" s="72">
        <v>6875942.5</v>
      </c>
      <c r="R449" s="72">
        <v>48.976236</v>
      </c>
      <c r="S449" s="72">
        <v>1.687565</v>
      </c>
      <c r="T449" s="194" t="str">
        <f t="shared" si="33"/>
        <v>LES TILLEULS</v>
      </c>
      <c r="U449" s="190" t="str">
        <f t="shared" si="34"/>
        <v>LES TILLEULS</v>
      </c>
      <c r="V449" s="76" t="s">
        <v>647</v>
      </c>
    </row>
    <row r="450" spans="1:22" s="71" customFormat="1" ht="12.75" customHeight="1">
      <c r="A450" s="72" t="s">
        <v>2429</v>
      </c>
      <c r="B450" s="72" t="s">
        <v>2430</v>
      </c>
      <c r="C450" s="72" t="s">
        <v>2431</v>
      </c>
      <c r="D450" s="197" t="str">
        <f t="shared" si="31"/>
        <v>Les Cytises</v>
      </c>
      <c r="E450" s="197" t="str">
        <f t="shared" si="32"/>
        <v>LES CYTISES</v>
      </c>
      <c r="F450" s="189" t="str">
        <f t="shared" ref="F450:F513" si="35">(IF(L450="M","ECOLE MATERNELLE",IF(L450="E","ECOLE ELEMENTAIRE",IF(L450="P","ECOLE PRIMAIRE","Inconnu"))))&amp;" "&amp;E450</f>
        <v>ECOLE PRIMAIRE LES CYTISES</v>
      </c>
      <c r="G450" s="72" t="s">
        <v>2432</v>
      </c>
      <c r="H450" s="72" t="s">
        <v>504</v>
      </c>
      <c r="I450" s="73" t="s">
        <v>2423</v>
      </c>
      <c r="J450" s="74" t="s">
        <v>2433</v>
      </c>
      <c r="K450" s="72" t="s">
        <v>452</v>
      </c>
      <c r="L450" s="72" t="s">
        <v>195</v>
      </c>
      <c r="M450" s="75"/>
      <c r="N450" s="75"/>
      <c r="O450" s="75">
        <v>8198</v>
      </c>
      <c r="P450" s="72">
        <v>603646.9</v>
      </c>
      <c r="Q450" s="72">
        <v>6875567</v>
      </c>
      <c r="R450" s="72">
        <v>48.972817999999997</v>
      </c>
      <c r="S450" s="72">
        <v>1.683821</v>
      </c>
      <c r="T450" s="194" t="str">
        <f t="shared" si="33"/>
        <v>LES CYTISES</v>
      </c>
      <c r="U450" s="190" t="str">
        <f t="shared" si="34"/>
        <v>LES CYTISES</v>
      </c>
      <c r="V450" s="76" t="s">
        <v>647</v>
      </c>
    </row>
    <row r="451" spans="1:22" s="71" customFormat="1" ht="12.75" customHeight="1">
      <c r="A451" s="72" t="s">
        <v>2434</v>
      </c>
      <c r="B451" s="72" t="s">
        <v>2435</v>
      </c>
      <c r="C451" s="72" t="s">
        <v>2436</v>
      </c>
      <c r="D451" s="197" t="str">
        <f t="shared" ref="D451:D514" si="36">TRIM(SUBSTITUTE(SUBSTITUTE(C451,"Ecole maternelle",""),"Ecole élémentaire",""))</f>
        <v>Les Marronniers</v>
      </c>
      <c r="E451" s="197" t="str">
        <f t="shared" ref="E451:E514" si="37">UPPER(SUBSTITUTE(SUBSTITUTE(SUBSTITUTE(SUBSTITUTE(SUBSTITUTE(SUBSTITUTE(SUBSTITUTE(D451, "é", "e"), "è", "e"), "ê", "e"), "à", "a"), "â", "a"), "ù", "u"), "ô", "o"))</f>
        <v>LES MARRONNIERS</v>
      </c>
      <c r="F451" s="189" t="str">
        <f t="shared" si="35"/>
        <v>ECOLE MATERNELLE LES MARRONNIERS</v>
      </c>
      <c r="G451" s="72" t="s">
        <v>2437</v>
      </c>
      <c r="H451" s="72" t="s">
        <v>504</v>
      </c>
      <c r="I451" s="73" t="s">
        <v>2423</v>
      </c>
      <c r="J451" s="74" t="s">
        <v>2438</v>
      </c>
      <c r="K451" s="72" t="s">
        <v>452</v>
      </c>
      <c r="L451" s="72" t="s">
        <v>83</v>
      </c>
      <c r="M451" s="75"/>
      <c r="N451" s="75"/>
      <c r="O451" s="75">
        <v>4269</v>
      </c>
      <c r="P451" s="72">
        <v>603949.1</v>
      </c>
      <c r="Q451" s="72">
        <v>6875154.7000000002</v>
      </c>
      <c r="R451" s="72">
        <v>48.969157000000003</v>
      </c>
      <c r="S451" s="72">
        <v>1.688042</v>
      </c>
      <c r="T451" s="194" t="str">
        <f t="shared" ref="T451:T514" si="38">IF(D451="",I451,E451)</f>
        <v>LES MARRONNIERS</v>
      </c>
      <c r="U451" s="190" t="str">
        <f t="shared" ref="U451:U514" si="39">IF(LEFT(T451,6)="DE LA ",REPLACE(T451,1,6,"LA "), IF(LEFT(T451,4)="DES ",REPLACE(T451,1,4,"LES "), IF(LEFT(T451,3)="DE ",REPLACE(T451,1,3,"LE "), IF(LEFT(T451,3)="DU ",REPLACE(T451,1,3,"LE "),T451))))</f>
        <v>LES MARRONNIERS</v>
      </c>
      <c r="V451" s="76" t="s">
        <v>647</v>
      </c>
    </row>
    <row r="452" spans="1:22" s="71" customFormat="1" ht="12.75" customHeight="1">
      <c r="A452" s="72" t="s">
        <v>2439</v>
      </c>
      <c r="B452" s="72" t="s">
        <v>2440</v>
      </c>
      <c r="C452" s="72" t="s">
        <v>2441</v>
      </c>
      <c r="D452" s="197" t="str">
        <f t="shared" si="36"/>
        <v>Les Marronniers</v>
      </c>
      <c r="E452" s="197" t="str">
        <f t="shared" si="37"/>
        <v>LES MARRONNIERS</v>
      </c>
      <c r="F452" s="189" t="str">
        <f t="shared" si="35"/>
        <v>ECOLE ELEMENTAIRE LES MARRONNIERS</v>
      </c>
      <c r="G452" s="72" t="s">
        <v>2437</v>
      </c>
      <c r="H452" s="72" t="s">
        <v>504</v>
      </c>
      <c r="I452" s="73" t="s">
        <v>2423</v>
      </c>
      <c r="J452" s="74" t="s">
        <v>2442</v>
      </c>
      <c r="K452" s="72" t="s">
        <v>452</v>
      </c>
      <c r="L452" s="72" t="s">
        <v>165</v>
      </c>
      <c r="M452" s="75"/>
      <c r="N452" s="75"/>
      <c r="O452" s="75">
        <v>3645</v>
      </c>
      <c r="P452" s="72">
        <v>603902.30000000005</v>
      </c>
      <c r="Q452" s="72">
        <v>6875137.0999999996</v>
      </c>
      <c r="R452" s="72">
        <v>48.968991000000003</v>
      </c>
      <c r="S452" s="72">
        <v>1.6874070000000001</v>
      </c>
      <c r="T452" s="194" t="str">
        <f t="shared" si="38"/>
        <v>LES MARRONNIERS</v>
      </c>
      <c r="U452" s="190" t="str">
        <f t="shared" si="39"/>
        <v>LES MARRONNIERS</v>
      </c>
      <c r="V452" s="76" t="s">
        <v>647</v>
      </c>
    </row>
    <row r="453" spans="1:22" s="71" customFormat="1" ht="12.75" customHeight="1">
      <c r="A453" s="72" t="s">
        <v>2443</v>
      </c>
      <c r="B453" s="72" t="s">
        <v>2444</v>
      </c>
      <c r="C453" s="72" t="s">
        <v>2445</v>
      </c>
      <c r="D453" s="197" t="str">
        <f t="shared" si="36"/>
        <v>Jean-Baptiste Corot</v>
      </c>
      <c r="E453" s="197" t="str">
        <f t="shared" si="37"/>
        <v>JEAN-BAPTISTE COROT</v>
      </c>
      <c r="F453" s="189" t="str">
        <f t="shared" si="35"/>
        <v>ECOLE MATERNELLE JEAN-BAPTISTE COROT</v>
      </c>
      <c r="G453" s="72" t="s">
        <v>2446</v>
      </c>
      <c r="H453" s="72" t="s">
        <v>2447</v>
      </c>
      <c r="I453" s="73" t="s">
        <v>2448</v>
      </c>
      <c r="J453" s="74" t="s">
        <v>2449</v>
      </c>
      <c r="K453" s="72" t="s">
        <v>856</v>
      </c>
      <c r="L453" s="72" t="s">
        <v>83</v>
      </c>
      <c r="M453" s="75"/>
      <c r="N453" s="75"/>
      <c r="O453" s="75">
        <v>9644</v>
      </c>
      <c r="P453" s="72">
        <v>632837.80000000005</v>
      </c>
      <c r="Q453" s="72">
        <v>6847571.7000000002</v>
      </c>
      <c r="R453" s="72">
        <v>48.724778999999998</v>
      </c>
      <c r="S453" s="72">
        <v>2.0869460000000002</v>
      </c>
      <c r="T453" s="194" t="str">
        <f t="shared" si="38"/>
        <v>JEAN-BAPTISTE COROT</v>
      </c>
      <c r="U453" s="190" t="str">
        <f t="shared" si="39"/>
        <v>JEAN-BAPTISTE COROT</v>
      </c>
      <c r="V453" s="76" t="s">
        <v>655</v>
      </c>
    </row>
    <row r="454" spans="1:22" s="71" customFormat="1" ht="12.75" customHeight="1">
      <c r="A454" s="72" t="s">
        <v>2450</v>
      </c>
      <c r="B454" s="72" t="s">
        <v>2451</v>
      </c>
      <c r="C454" s="72" t="s">
        <v>2452</v>
      </c>
      <c r="D454" s="197" t="str">
        <f t="shared" si="36"/>
        <v>André Gide</v>
      </c>
      <c r="E454" s="197" t="str">
        <f t="shared" si="37"/>
        <v>ANDRE GIDE</v>
      </c>
      <c r="F454" s="189" t="str">
        <f t="shared" si="35"/>
        <v>ECOLE ELEMENTAIRE ANDRE GIDE</v>
      </c>
      <c r="G454" s="72" t="s">
        <v>2453</v>
      </c>
      <c r="H454" s="72" t="s">
        <v>2447</v>
      </c>
      <c r="I454" s="73" t="s">
        <v>2448</v>
      </c>
      <c r="J454" s="74" t="s">
        <v>2454</v>
      </c>
      <c r="K454" s="72" t="s">
        <v>856</v>
      </c>
      <c r="L454" s="72" t="s">
        <v>165</v>
      </c>
      <c r="M454" s="75"/>
      <c r="N454" s="75"/>
      <c r="O454" s="75">
        <v>2134</v>
      </c>
      <c r="P454" s="72">
        <v>634053</v>
      </c>
      <c r="Q454" s="72">
        <v>6847011.5</v>
      </c>
      <c r="R454" s="72">
        <v>48.719866000000003</v>
      </c>
      <c r="S454" s="72">
        <v>2.1035509999999999</v>
      </c>
      <c r="T454" s="194" t="str">
        <f t="shared" si="38"/>
        <v>ANDRE GIDE</v>
      </c>
      <c r="U454" s="190" t="str">
        <f t="shared" si="39"/>
        <v>ANDRE GIDE</v>
      </c>
      <c r="V454" s="76" t="s">
        <v>655</v>
      </c>
    </row>
    <row r="455" spans="1:22" s="71" customFormat="1" ht="12.75" customHeight="1">
      <c r="A455" s="72" t="s">
        <v>2455</v>
      </c>
      <c r="B455" s="72" t="s">
        <v>2456</v>
      </c>
      <c r="C455" s="72" t="s">
        <v>2457</v>
      </c>
      <c r="D455" s="197" t="str">
        <f t="shared" si="36"/>
        <v>André Gide</v>
      </c>
      <c r="E455" s="197" t="str">
        <f t="shared" si="37"/>
        <v>ANDRE GIDE</v>
      </c>
      <c r="F455" s="189" t="str">
        <f t="shared" si="35"/>
        <v>ECOLE MATERNELLE ANDRE GIDE</v>
      </c>
      <c r="G455" s="72" t="s">
        <v>2458</v>
      </c>
      <c r="H455" s="72" t="s">
        <v>2447</v>
      </c>
      <c r="I455" s="73" t="s">
        <v>2448</v>
      </c>
      <c r="J455" s="74" t="s">
        <v>2459</v>
      </c>
      <c r="K455" s="72" t="s">
        <v>856</v>
      </c>
      <c r="L455" s="72" t="s">
        <v>83</v>
      </c>
      <c r="M455" s="75"/>
      <c r="N455" s="75"/>
      <c r="O455" s="75">
        <v>6941</v>
      </c>
      <c r="P455" s="72">
        <v>634107</v>
      </c>
      <c r="Q455" s="72">
        <v>6846794.0999999996</v>
      </c>
      <c r="R455" s="72">
        <v>48.717916000000002</v>
      </c>
      <c r="S455" s="72">
        <v>2.1043189999999998</v>
      </c>
      <c r="T455" s="194" t="str">
        <f t="shared" si="38"/>
        <v>ANDRE GIDE</v>
      </c>
      <c r="U455" s="190" t="str">
        <f t="shared" si="39"/>
        <v>ANDRE GIDE</v>
      </c>
      <c r="V455" s="76" t="s">
        <v>655</v>
      </c>
    </row>
    <row r="456" spans="1:22" s="71" customFormat="1" ht="12.75" customHeight="1">
      <c r="A456" s="72" t="s">
        <v>2460</v>
      </c>
      <c r="B456" s="72" t="s">
        <v>2461</v>
      </c>
      <c r="C456" s="72" t="s">
        <v>2462</v>
      </c>
      <c r="D456" s="197" t="str">
        <f t="shared" si="36"/>
        <v>Francis Jammes</v>
      </c>
      <c r="E456" s="197" t="str">
        <f t="shared" si="37"/>
        <v>FRANCIS JAMMES</v>
      </c>
      <c r="F456" s="189" t="str">
        <f t="shared" si="35"/>
        <v>ECOLE MATERNELLE FRANCIS JAMMES</v>
      </c>
      <c r="G456" s="72" t="s">
        <v>2463</v>
      </c>
      <c r="H456" s="72" t="s">
        <v>2447</v>
      </c>
      <c r="I456" s="73" t="s">
        <v>2448</v>
      </c>
      <c r="J456" s="74" t="s">
        <v>2464</v>
      </c>
      <c r="K456" s="72" t="s">
        <v>856</v>
      </c>
      <c r="L456" s="72" t="s">
        <v>83</v>
      </c>
      <c r="M456" s="75"/>
      <c r="N456" s="75"/>
      <c r="O456" s="75">
        <v>4418</v>
      </c>
      <c r="P456" s="72">
        <v>633699.9</v>
      </c>
      <c r="Q456" s="72">
        <v>6846939.7000000002</v>
      </c>
      <c r="R456" s="72">
        <v>48.719183999999998</v>
      </c>
      <c r="S456" s="72">
        <v>2.0987629999999999</v>
      </c>
      <c r="T456" s="194" t="str">
        <f t="shared" si="38"/>
        <v>FRANCIS JAMMES</v>
      </c>
      <c r="U456" s="190" t="str">
        <f t="shared" si="39"/>
        <v>FRANCIS JAMMES</v>
      </c>
      <c r="V456" s="76" t="s">
        <v>655</v>
      </c>
    </row>
    <row r="457" spans="1:22" s="71" customFormat="1" ht="12.75" customHeight="1">
      <c r="A457" s="72" t="s">
        <v>2465</v>
      </c>
      <c r="B457" s="72" t="s">
        <v>2466</v>
      </c>
      <c r="C457" s="72" t="s">
        <v>2467</v>
      </c>
      <c r="D457" s="197" t="str">
        <f t="shared" si="36"/>
        <v>Louise Weiss</v>
      </c>
      <c r="E457" s="197" t="str">
        <f t="shared" si="37"/>
        <v>LOUISE WEISS</v>
      </c>
      <c r="F457" s="189" t="str">
        <f t="shared" si="35"/>
        <v>ECOLE ELEMENTAIRE LOUISE WEISS</v>
      </c>
      <c r="G457" s="72" t="s">
        <v>2468</v>
      </c>
      <c r="H457" s="72" t="s">
        <v>2447</v>
      </c>
      <c r="I457" s="73" t="s">
        <v>2448</v>
      </c>
      <c r="J457" s="74" t="s">
        <v>2469</v>
      </c>
      <c r="K457" s="72" t="s">
        <v>856</v>
      </c>
      <c r="L457" s="72" t="s">
        <v>165</v>
      </c>
      <c r="M457" s="75"/>
      <c r="N457" s="75"/>
      <c r="O457" s="75">
        <v>9626</v>
      </c>
      <c r="P457" s="72">
        <v>633500.69999999995</v>
      </c>
      <c r="Q457" s="72">
        <v>6846813.5999999996</v>
      </c>
      <c r="R457" s="72">
        <v>48.718029000000001</v>
      </c>
      <c r="S457" s="72">
        <v>2.0960749999999999</v>
      </c>
      <c r="T457" s="194" t="str">
        <f t="shared" si="38"/>
        <v>LOUISE WEISS</v>
      </c>
      <c r="U457" s="190" t="str">
        <f t="shared" si="39"/>
        <v>LOUISE WEISS</v>
      </c>
      <c r="V457" s="76" t="s">
        <v>655</v>
      </c>
    </row>
    <row r="458" spans="1:22" s="71" customFormat="1" ht="12.75" customHeight="1">
      <c r="A458" s="72" t="s">
        <v>2470</v>
      </c>
      <c r="B458" s="72" t="s">
        <v>2471</v>
      </c>
      <c r="C458" s="72" t="s">
        <v>2472</v>
      </c>
      <c r="D458" s="197" t="str">
        <f t="shared" si="36"/>
        <v>Rosa Bonheur</v>
      </c>
      <c r="E458" s="197" t="str">
        <f t="shared" si="37"/>
        <v>ROSA BONHEUR</v>
      </c>
      <c r="F458" s="189" t="str">
        <f t="shared" si="35"/>
        <v>ECOLE ELEMENTAIRE ROSA BONHEUR</v>
      </c>
      <c r="G458" s="72" t="s">
        <v>2473</v>
      </c>
      <c r="H458" s="72" t="s">
        <v>2447</v>
      </c>
      <c r="I458" s="73" t="s">
        <v>2448</v>
      </c>
      <c r="J458" s="74" t="s">
        <v>2474</v>
      </c>
      <c r="K458" s="72" t="s">
        <v>856</v>
      </c>
      <c r="L458" s="72" t="s">
        <v>165</v>
      </c>
      <c r="M458" s="75"/>
      <c r="N458" s="75"/>
      <c r="O458" s="75">
        <v>2418</v>
      </c>
      <c r="P458" s="72">
        <v>631015</v>
      </c>
      <c r="Q458" s="72">
        <v>6849713.7000000002</v>
      </c>
      <c r="R458" s="72">
        <v>48.743850999999999</v>
      </c>
      <c r="S458" s="72">
        <v>2.0618210000000001</v>
      </c>
      <c r="T458" s="194" t="str">
        <f t="shared" si="38"/>
        <v>ROSA BONHEUR</v>
      </c>
      <c r="U458" s="190" t="str">
        <f t="shared" si="39"/>
        <v>ROSA BONHEUR</v>
      </c>
      <c r="V458" s="76" t="s">
        <v>655</v>
      </c>
    </row>
    <row r="459" spans="1:22" s="71" customFormat="1" ht="12.75" customHeight="1">
      <c r="A459" s="72" t="s">
        <v>2475</v>
      </c>
      <c r="B459" s="72" t="s">
        <v>2476</v>
      </c>
      <c r="C459" s="72" t="s">
        <v>2477</v>
      </c>
      <c r="D459" s="197" t="str">
        <f t="shared" si="36"/>
        <v>Albert Samain</v>
      </c>
      <c r="E459" s="197" t="str">
        <f t="shared" si="37"/>
        <v>ALBERT SAMAIN</v>
      </c>
      <c r="F459" s="189" t="str">
        <f t="shared" si="35"/>
        <v>ECOLE ELEMENTAIRE ALBERT SAMAIN</v>
      </c>
      <c r="G459" s="72" t="s">
        <v>2478</v>
      </c>
      <c r="H459" s="72" t="s">
        <v>2447</v>
      </c>
      <c r="I459" s="73" t="s">
        <v>2448</v>
      </c>
      <c r="J459" s="74" t="s">
        <v>2479</v>
      </c>
      <c r="K459" s="72" t="s">
        <v>856</v>
      </c>
      <c r="L459" s="72" t="s">
        <v>165</v>
      </c>
      <c r="M459" s="75"/>
      <c r="N459" s="75"/>
      <c r="O459" s="75">
        <v>8489</v>
      </c>
      <c r="P459" s="72">
        <v>632801.19999999995</v>
      </c>
      <c r="Q459" s="72">
        <v>6847559.7000000002</v>
      </c>
      <c r="R459" s="72">
        <v>48.724666999999997</v>
      </c>
      <c r="S459" s="72">
        <v>2.0864500000000001</v>
      </c>
      <c r="T459" s="194" t="str">
        <f t="shared" si="38"/>
        <v>ALBERT SAMAIN</v>
      </c>
      <c r="U459" s="190" t="str">
        <f t="shared" si="39"/>
        <v>ALBERT SAMAIN</v>
      </c>
      <c r="V459" s="76" t="s">
        <v>655</v>
      </c>
    </row>
    <row r="460" spans="1:22" s="71" customFormat="1" ht="12.75" customHeight="1">
      <c r="A460" s="72" t="s">
        <v>2480</v>
      </c>
      <c r="B460" s="72" t="s">
        <v>2481</v>
      </c>
      <c r="C460" s="72" t="s">
        <v>2482</v>
      </c>
      <c r="D460" s="197" t="str">
        <f t="shared" si="36"/>
        <v>Petit Prince</v>
      </c>
      <c r="E460" s="197" t="str">
        <f t="shared" si="37"/>
        <v>PETIT PRINCE</v>
      </c>
      <c r="F460" s="189" t="str">
        <f t="shared" si="35"/>
        <v>ECOLE MATERNELLE PETIT PRINCE</v>
      </c>
      <c r="G460" s="72" t="s">
        <v>2483</v>
      </c>
      <c r="H460" s="72" t="s">
        <v>2447</v>
      </c>
      <c r="I460" s="73" t="s">
        <v>2448</v>
      </c>
      <c r="J460" s="74" t="s">
        <v>2484</v>
      </c>
      <c r="K460" s="72" t="s">
        <v>856</v>
      </c>
      <c r="L460" s="72" t="s">
        <v>83</v>
      </c>
      <c r="M460" s="75"/>
      <c r="N460" s="75"/>
      <c r="O460" s="75">
        <v>3790</v>
      </c>
      <c r="P460" s="72">
        <v>632396.4</v>
      </c>
      <c r="Q460" s="72">
        <v>6847334.7999999998</v>
      </c>
      <c r="R460" s="72">
        <v>48.722602000000002</v>
      </c>
      <c r="S460" s="72">
        <v>2.0809829999999998</v>
      </c>
      <c r="T460" s="194" t="str">
        <f t="shared" si="38"/>
        <v>PETIT PRINCE</v>
      </c>
      <c r="U460" s="190" t="str">
        <f t="shared" si="39"/>
        <v>PETIT PRINCE</v>
      </c>
      <c r="V460" s="76" t="s">
        <v>655</v>
      </c>
    </row>
    <row r="461" spans="1:22" s="71" customFormat="1" ht="12.75" customHeight="1">
      <c r="A461" s="72" t="s">
        <v>2485</v>
      </c>
      <c r="B461" s="72" t="s">
        <v>2486</v>
      </c>
      <c r="C461" s="72" t="s">
        <v>2487</v>
      </c>
      <c r="D461" s="197" t="str">
        <f t="shared" si="36"/>
        <v>Saint-Exupéry</v>
      </c>
      <c r="E461" s="197" t="str">
        <f t="shared" si="37"/>
        <v>SAINT-EXUPERY</v>
      </c>
      <c r="F461" s="189" t="str">
        <f t="shared" si="35"/>
        <v>ECOLE ELEMENTAIRE SAINT-EXUPERY</v>
      </c>
      <c r="G461" s="72" t="s">
        <v>2488</v>
      </c>
      <c r="H461" s="72" t="s">
        <v>2447</v>
      </c>
      <c r="I461" s="73" t="s">
        <v>2448</v>
      </c>
      <c r="J461" s="74" t="s">
        <v>2489</v>
      </c>
      <c r="K461" s="72" t="s">
        <v>856</v>
      </c>
      <c r="L461" s="72" t="s">
        <v>165</v>
      </c>
      <c r="M461" s="75"/>
      <c r="N461" s="75"/>
      <c r="O461" s="75">
        <v>2052</v>
      </c>
      <c r="P461" s="72">
        <v>632448.4</v>
      </c>
      <c r="Q461" s="72">
        <v>6847318.7000000002</v>
      </c>
      <c r="R461" s="72">
        <v>48.722462999999998</v>
      </c>
      <c r="S461" s="72">
        <v>2.0816919999999999</v>
      </c>
      <c r="T461" s="194" t="str">
        <f t="shared" si="38"/>
        <v>SAINT-EXUPERY</v>
      </c>
      <c r="U461" s="190" t="str">
        <f t="shared" si="39"/>
        <v>SAINT-EXUPERY</v>
      </c>
      <c r="V461" s="76" t="s">
        <v>655</v>
      </c>
    </row>
    <row r="462" spans="1:22" s="71" customFormat="1" ht="12.75" customHeight="1">
      <c r="A462" s="72" t="s">
        <v>2490</v>
      </c>
      <c r="B462" s="72" t="s">
        <v>2491</v>
      </c>
      <c r="C462" s="72" t="s">
        <v>2492</v>
      </c>
      <c r="D462" s="197" t="str">
        <f t="shared" si="36"/>
        <v>Jean-Baptiste Colbert</v>
      </c>
      <c r="E462" s="197" t="str">
        <f t="shared" si="37"/>
        <v>JEAN-BAPTISTE COLBERT</v>
      </c>
      <c r="F462" s="189" t="str">
        <f t="shared" si="35"/>
        <v>ECOLE MATERNELLE JEAN-BAPTISTE COLBERT</v>
      </c>
      <c r="G462" s="72" t="s">
        <v>2493</v>
      </c>
      <c r="H462" s="72" t="s">
        <v>1958</v>
      </c>
      <c r="I462" s="73" t="s">
        <v>2494</v>
      </c>
      <c r="J462" s="74" t="s">
        <v>2495</v>
      </c>
      <c r="K462" s="72" t="s">
        <v>760</v>
      </c>
      <c r="L462" s="72" t="s">
        <v>83</v>
      </c>
      <c r="M462" s="75"/>
      <c r="N462" s="75"/>
      <c r="O462" s="75">
        <v>8421</v>
      </c>
      <c r="P462" s="72">
        <v>638530.19999999995</v>
      </c>
      <c r="Q462" s="72">
        <v>6873398.7000000002</v>
      </c>
      <c r="R462" s="72">
        <v>48.957602999999999</v>
      </c>
      <c r="S462" s="72">
        <v>2.1605940000000001</v>
      </c>
      <c r="T462" s="194" t="str">
        <f t="shared" si="38"/>
        <v>JEAN-BAPTISTE COLBERT</v>
      </c>
      <c r="U462" s="190" t="str">
        <f t="shared" si="39"/>
        <v>JEAN-BAPTISTE COLBERT</v>
      </c>
      <c r="V462" s="76" t="s">
        <v>1961</v>
      </c>
    </row>
    <row r="463" spans="1:22" s="71" customFormat="1" ht="12.75" customHeight="1">
      <c r="A463" s="72" t="s">
        <v>2496</v>
      </c>
      <c r="B463" s="72" t="s">
        <v>2497</v>
      </c>
      <c r="C463" s="72" t="s">
        <v>2498</v>
      </c>
      <c r="D463" s="197" t="str">
        <f t="shared" si="36"/>
        <v>Prieuré</v>
      </c>
      <c r="E463" s="197" t="str">
        <f t="shared" si="37"/>
        <v>PRIEURE</v>
      </c>
      <c r="F463" s="189" t="str">
        <f t="shared" si="35"/>
        <v>ECOLE ELEMENTAIRE PRIEURE</v>
      </c>
      <c r="G463" s="72" t="s">
        <v>2499</v>
      </c>
      <c r="H463" s="72" t="s">
        <v>1958</v>
      </c>
      <c r="I463" s="73" t="s">
        <v>2494</v>
      </c>
      <c r="J463" s="74" t="s">
        <v>2500</v>
      </c>
      <c r="K463" s="72" t="s">
        <v>760</v>
      </c>
      <c r="L463" s="72" t="s">
        <v>165</v>
      </c>
      <c r="M463" s="75"/>
      <c r="N463" s="75"/>
      <c r="O463" s="75">
        <v>4556</v>
      </c>
      <c r="P463" s="72">
        <v>637715.30000000005</v>
      </c>
      <c r="Q463" s="72">
        <v>6872057.9000000004</v>
      </c>
      <c r="R463" s="72">
        <v>48.945469000000003</v>
      </c>
      <c r="S463" s="72">
        <v>2.149664</v>
      </c>
      <c r="T463" s="194" t="str">
        <f t="shared" si="38"/>
        <v>PRIEURE</v>
      </c>
      <c r="U463" s="190" t="str">
        <f t="shared" si="39"/>
        <v>PRIEURE</v>
      </c>
      <c r="V463" s="76" t="s">
        <v>1961</v>
      </c>
    </row>
    <row r="464" spans="1:22" s="71" customFormat="1" ht="12.75" customHeight="1">
      <c r="A464" s="72" t="s">
        <v>2501</v>
      </c>
      <c r="B464" s="72" t="s">
        <v>2502</v>
      </c>
      <c r="C464" s="72" t="s">
        <v>2503</v>
      </c>
      <c r="D464" s="197" t="str">
        <f t="shared" si="36"/>
        <v>Jean-Baptiste Colbert</v>
      </c>
      <c r="E464" s="197" t="str">
        <f t="shared" si="37"/>
        <v>JEAN-BAPTISTE COLBERT</v>
      </c>
      <c r="F464" s="189" t="str">
        <f t="shared" si="35"/>
        <v>ECOLE ELEMENTAIRE JEAN-BAPTISTE COLBERT</v>
      </c>
      <c r="G464" s="72" t="s">
        <v>2504</v>
      </c>
      <c r="H464" s="72" t="s">
        <v>1958</v>
      </c>
      <c r="I464" s="73" t="s">
        <v>2494</v>
      </c>
      <c r="J464" s="74" t="s">
        <v>2505</v>
      </c>
      <c r="K464" s="72" t="s">
        <v>760</v>
      </c>
      <c r="L464" s="72" t="s">
        <v>165</v>
      </c>
      <c r="M464" s="75"/>
      <c r="N464" s="75"/>
      <c r="O464" s="75">
        <v>8187</v>
      </c>
      <c r="P464" s="72">
        <v>638498.80000000005</v>
      </c>
      <c r="Q464" s="72">
        <v>6873349.2999999998</v>
      </c>
      <c r="R464" s="72">
        <v>48.957155999999998</v>
      </c>
      <c r="S464" s="72">
        <v>2.1601720000000002</v>
      </c>
      <c r="T464" s="194" t="str">
        <f t="shared" si="38"/>
        <v>JEAN-BAPTISTE COLBERT</v>
      </c>
      <c r="U464" s="190" t="str">
        <f t="shared" si="39"/>
        <v>JEAN-BAPTISTE COLBERT</v>
      </c>
      <c r="V464" s="76" t="s">
        <v>1961</v>
      </c>
    </row>
    <row r="465" spans="1:22" s="71" customFormat="1" ht="12.75" customHeight="1">
      <c r="A465" s="72" t="s">
        <v>2506</v>
      </c>
      <c r="B465" s="72" t="s">
        <v>2507</v>
      </c>
      <c r="C465" s="72" t="s">
        <v>2508</v>
      </c>
      <c r="D465" s="197" t="str">
        <f t="shared" si="36"/>
        <v>Mansart</v>
      </c>
      <c r="E465" s="197" t="str">
        <f t="shared" si="37"/>
        <v>MANSART</v>
      </c>
      <c r="F465" s="189" t="str">
        <f t="shared" si="35"/>
        <v>ECOLE ELEMENTAIRE MANSART</v>
      </c>
      <c r="G465" s="72" t="s">
        <v>2509</v>
      </c>
      <c r="H465" s="72" t="s">
        <v>1958</v>
      </c>
      <c r="I465" s="73" t="s">
        <v>2494</v>
      </c>
      <c r="J465" s="74" t="s">
        <v>2510</v>
      </c>
      <c r="K465" s="72" t="s">
        <v>760</v>
      </c>
      <c r="L465" s="72" t="s">
        <v>165</v>
      </c>
      <c r="M465" s="75"/>
      <c r="N465" s="75"/>
      <c r="O465" s="75">
        <v>4430</v>
      </c>
      <c r="P465" s="72">
        <v>638582.19999999995</v>
      </c>
      <c r="Q465" s="72">
        <v>6873301.4000000004</v>
      </c>
      <c r="R465" s="72">
        <v>48.956733999999997</v>
      </c>
      <c r="S465" s="72">
        <v>2.1613180000000001</v>
      </c>
      <c r="T465" s="194" t="str">
        <f t="shared" si="38"/>
        <v>MANSART</v>
      </c>
      <c r="U465" s="190" t="str">
        <f t="shared" si="39"/>
        <v>MANSART</v>
      </c>
      <c r="V465" s="76" t="s">
        <v>1961</v>
      </c>
    </row>
    <row r="466" spans="1:22" s="71" customFormat="1" ht="12.75" customHeight="1">
      <c r="A466" s="72" t="s">
        <v>2511</v>
      </c>
      <c r="B466" s="72" t="s">
        <v>2512</v>
      </c>
      <c r="C466" s="72" t="s">
        <v>2513</v>
      </c>
      <c r="D466" s="197" t="str">
        <f t="shared" si="36"/>
        <v>Bois Bonnet</v>
      </c>
      <c r="E466" s="197" t="str">
        <f t="shared" si="37"/>
        <v>BOIS BONNET</v>
      </c>
      <c r="F466" s="189" t="str">
        <f t="shared" si="35"/>
        <v>ECOLE MATERNELLE BOIS BONNET</v>
      </c>
      <c r="G466" s="72" t="s">
        <v>2514</v>
      </c>
      <c r="H466" s="72" t="s">
        <v>1958</v>
      </c>
      <c r="I466" s="73" t="s">
        <v>2494</v>
      </c>
      <c r="J466" s="74" t="s">
        <v>2515</v>
      </c>
      <c r="K466" s="72" t="s">
        <v>760</v>
      </c>
      <c r="L466" s="72" t="s">
        <v>83</v>
      </c>
      <c r="M466" s="75"/>
      <c r="N466" s="75"/>
      <c r="O466" s="75">
        <v>5749</v>
      </c>
      <c r="P466" s="72">
        <v>636912.19999999995</v>
      </c>
      <c r="Q466" s="72">
        <v>6871724.9000000004</v>
      </c>
      <c r="R466" s="72">
        <v>48.942396000000002</v>
      </c>
      <c r="S466" s="72">
        <v>2.1387499999999999</v>
      </c>
      <c r="T466" s="194" t="str">
        <f t="shared" si="38"/>
        <v>BOIS BONNET</v>
      </c>
      <c r="U466" s="190" t="str">
        <f t="shared" si="39"/>
        <v>BOIS BONNET</v>
      </c>
      <c r="V466" s="76" t="s">
        <v>1961</v>
      </c>
    </row>
    <row r="467" spans="1:22" s="71" customFormat="1" ht="12.75" customHeight="1">
      <c r="A467" s="72" t="s">
        <v>2516</v>
      </c>
      <c r="B467" s="72" t="s">
        <v>2517</v>
      </c>
      <c r="C467" s="72" t="s">
        <v>2518</v>
      </c>
      <c r="D467" s="197" t="str">
        <f t="shared" si="36"/>
        <v>Ledreux-Alain</v>
      </c>
      <c r="E467" s="197" t="str">
        <f t="shared" si="37"/>
        <v>LEDREUX-ALAIN</v>
      </c>
      <c r="F467" s="189" t="str">
        <f t="shared" si="35"/>
        <v>ECOLE ELEMENTAIRE LEDREUX-ALAIN</v>
      </c>
      <c r="G467" s="72" t="s">
        <v>2519</v>
      </c>
      <c r="H467" s="72" t="s">
        <v>1958</v>
      </c>
      <c r="I467" s="73" t="s">
        <v>2494</v>
      </c>
      <c r="J467" s="74" t="s">
        <v>2520</v>
      </c>
      <c r="K467" s="72" t="s">
        <v>760</v>
      </c>
      <c r="L467" s="72" t="s">
        <v>165</v>
      </c>
      <c r="M467" s="75"/>
      <c r="N467" s="75"/>
      <c r="O467" s="75">
        <v>4359</v>
      </c>
      <c r="P467" s="72">
        <v>636787.1</v>
      </c>
      <c r="Q467" s="72">
        <v>6872219.0999999996</v>
      </c>
      <c r="R467" s="72">
        <v>48.946827999999996</v>
      </c>
      <c r="S467" s="72">
        <v>2.1369690000000001</v>
      </c>
      <c r="T467" s="194" t="str">
        <f t="shared" si="38"/>
        <v>LEDREUX-ALAIN</v>
      </c>
      <c r="U467" s="190" t="str">
        <f t="shared" si="39"/>
        <v>LEDREUX-ALAIN</v>
      </c>
      <c r="V467" s="76" t="s">
        <v>1961</v>
      </c>
    </row>
    <row r="468" spans="1:22" s="71" customFormat="1" ht="12.75" customHeight="1">
      <c r="A468" s="72" t="s">
        <v>2521</v>
      </c>
      <c r="B468" s="72" t="s">
        <v>2522</v>
      </c>
      <c r="C468" s="72" t="s">
        <v>2523</v>
      </c>
      <c r="D468" s="197" t="str">
        <f t="shared" si="36"/>
        <v>du Clos Laine</v>
      </c>
      <c r="E468" s="197" t="str">
        <f t="shared" si="37"/>
        <v>DU CLOS LAINE</v>
      </c>
      <c r="F468" s="189" t="str">
        <f t="shared" si="35"/>
        <v>ECOLE MATERNELLE DU CLOS LAINE</v>
      </c>
      <c r="G468" s="72" t="s">
        <v>2524</v>
      </c>
      <c r="H468" s="72" t="s">
        <v>1958</v>
      </c>
      <c r="I468" s="73" t="s">
        <v>2494</v>
      </c>
      <c r="J468" s="74" t="s">
        <v>2525</v>
      </c>
      <c r="K468" s="72" t="s">
        <v>760</v>
      </c>
      <c r="L468" s="72" t="s">
        <v>83</v>
      </c>
      <c r="M468" s="75"/>
      <c r="N468" s="75"/>
      <c r="O468" s="75">
        <v>4198</v>
      </c>
      <c r="P468" s="72">
        <v>637517.5</v>
      </c>
      <c r="Q468" s="72">
        <v>6872003.5</v>
      </c>
      <c r="R468" s="72">
        <v>48.944960000000002</v>
      </c>
      <c r="S468" s="72">
        <v>2.1469719999999999</v>
      </c>
      <c r="T468" s="194" t="str">
        <f t="shared" si="38"/>
        <v>DU CLOS LAINE</v>
      </c>
      <c r="U468" s="190" t="str">
        <f t="shared" si="39"/>
        <v>LE CLOS LAINE</v>
      </c>
      <c r="V468" s="76" t="s">
        <v>1961</v>
      </c>
    </row>
    <row r="469" spans="1:22" s="71" customFormat="1" ht="12.75" customHeight="1">
      <c r="A469" s="72" t="s">
        <v>2526</v>
      </c>
      <c r="B469" s="72" t="s">
        <v>2527</v>
      </c>
      <c r="C469" s="72" t="s">
        <v>2528</v>
      </c>
      <c r="D469" s="197" t="str">
        <f t="shared" si="36"/>
        <v>Montebello</v>
      </c>
      <c r="E469" s="197" t="str">
        <f t="shared" si="37"/>
        <v>MONTEBELLO</v>
      </c>
      <c r="F469" s="189" t="str">
        <f t="shared" si="35"/>
        <v>ECOLE MATERNELLE MONTEBELLO</v>
      </c>
      <c r="G469" s="72" t="s">
        <v>2529</v>
      </c>
      <c r="H469" s="72" t="s">
        <v>1958</v>
      </c>
      <c r="I469" s="73" t="s">
        <v>2494</v>
      </c>
      <c r="J469" s="74" t="s">
        <v>2530</v>
      </c>
      <c r="K469" s="72" t="s">
        <v>760</v>
      </c>
      <c r="L469" s="72" t="s">
        <v>83</v>
      </c>
      <c r="M469" s="75"/>
      <c r="N469" s="75"/>
      <c r="O469" s="75">
        <v>7054</v>
      </c>
      <c r="P469" s="72">
        <v>638357.9</v>
      </c>
      <c r="Q469" s="72">
        <v>6873383.0999999996</v>
      </c>
      <c r="R469" s="72">
        <v>48.957447000000002</v>
      </c>
      <c r="S469" s="72">
        <v>2.1582439999999998</v>
      </c>
      <c r="T469" s="194" t="str">
        <f t="shared" si="38"/>
        <v>MONTEBELLO</v>
      </c>
      <c r="U469" s="190" t="str">
        <f t="shared" si="39"/>
        <v>MONTEBELLO</v>
      </c>
      <c r="V469" s="76" t="s">
        <v>1961</v>
      </c>
    </row>
    <row r="470" spans="1:22" s="71" customFormat="1" ht="12.75" customHeight="1">
      <c r="A470" s="72" t="s">
        <v>2531</v>
      </c>
      <c r="B470" s="72" t="s">
        <v>2532</v>
      </c>
      <c r="C470" s="72" t="s">
        <v>1519</v>
      </c>
      <c r="D470" s="197" t="str">
        <f t="shared" si="36"/>
        <v>Jean Cocteau</v>
      </c>
      <c r="E470" s="197" t="str">
        <f t="shared" si="37"/>
        <v>JEAN COCTEAU</v>
      </c>
      <c r="F470" s="189" t="str">
        <f t="shared" si="35"/>
        <v>ECOLE MATERNELLE JEAN COCTEAU</v>
      </c>
      <c r="G470" s="72" t="s">
        <v>2533</v>
      </c>
      <c r="H470" s="72" t="s">
        <v>1958</v>
      </c>
      <c r="I470" s="73" t="s">
        <v>2494</v>
      </c>
      <c r="J470" s="74" t="s">
        <v>2534</v>
      </c>
      <c r="K470" s="72" t="s">
        <v>760</v>
      </c>
      <c r="L470" s="72" t="s">
        <v>83</v>
      </c>
      <c r="M470" s="75"/>
      <c r="N470" s="75"/>
      <c r="O470" s="75">
        <v>8759</v>
      </c>
      <c r="P470" s="72">
        <v>636818.4</v>
      </c>
      <c r="Q470" s="72">
        <v>6872800.2000000002</v>
      </c>
      <c r="R470" s="72">
        <v>48.952055999999999</v>
      </c>
      <c r="S470" s="72">
        <v>2.1373099999999998</v>
      </c>
      <c r="T470" s="194" t="str">
        <f t="shared" si="38"/>
        <v>JEAN COCTEAU</v>
      </c>
      <c r="U470" s="190" t="str">
        <f t="shared" si="39"/>
        <v>JEAN COCTEAU</v>
      </c>
      <c r="V470" s="76" t="s">
        <v>1961</v>
      </c>
    </row>
    <row r="471" spans="1:22" s="71" customFormat="1" ht="12.75" customHeight="1">
      <c r="A471" s="72" t="s">
        <v>2535</v>
      </c>
      <c r="B471" s="72" t="s">
        <v>2536</v>
      </c>
      <c r="C471" s="72" t="s">
        <v>2537</v>
      </c>
      <c r="D471" s="197" t="str">
        <f t="shared" si="36"/>
        <v>la Renarde</v>
      </c>
      <c r="E471" s="197" t="str">
        <f t="shared" si="37"/>
        <v>LA RENARDE</v>
      </c>
      <c r="F471" s="189" t="str">
        <f t="shared" si="35"/>
        <v>ECOLE MATERNELLE LA RENARDE</v>
      </c>
      <c r="G471" s="72" t="s">
        <v>2538</v>
      </c>
      <c r="H471" s="72" t="s">
        <v>1958</v>
      </c>
      <c r="I471" s="73" t="s">
        <v>2494</v>
      </c>
      <c r="J471" s="74" t="s">
        <v>2539</v>
      </c>
      <c r="K471" s="72" t="s">
        <v>760</v>
      </c>
      <c r="L471" s="72" t="s">
        <v>83</v>
      </c>
      <c r="M471" s="75"/>
      <c r="N471" s="75"/>
      <c r="O471" s="75">
        <v>4925</v>
      </c>
      <c r="P471" s="72">
        <v>637852.19999999995</v>
      </c>
      <c r="Q471" s="72">
        <v>6872021.5999999996</v>
      </c>
      <c r="R471" s="72">
        <v>48.945155999999997</v>
      </c>
      <c r="S471" s="72">
        <v>2.151538</v>
      </c>
      <c r="T471" s="194" t="str">
        <f t="shared" si="38"/>
        <v>LA RENARDE</v>
      </c>
      <c r="U471" s="190" t="str">
        <f t="shared" si="39"/>
        <v>LA RENARDE</v>
      </c>
      <c r="V471" s="76" t="s">
        <v>1961</v>
      </c>
    </row>
    <row r="472" spans="1:22" s="71" customFormat="1" ht="12.75" customHeight="1">
      <c r="A472" s="72" t="s">
        <v>2540</v>
      </c>
      <c r="B472" s="72" t="s">
        <v>2541</v>
      </c>
      <c r="C472" s="72" t="s">
        <v>2542</v>
      </c>
      <c r="D472" s="197" t="str">
        <f t="shared" si="36"/>
        <v>Les Primevères</v>
      </c>
      <c r="E472" s="197" t="str">
        <f t="shared" si="37"/>
        <v>LES PRIMEVERES</v>
      </c>
      <c r="F472" s="189" t="str">
        <f t="shared" si="35"/>
        <v>ECOLE MATERNELLE LES PRIMEVERES</v>
      </c>
      <c r="G472" s="72" t="s">
        <v>2543</v>
      </c>
      <c r="H472" s="72" t="s">
        <v>504</v>
      </c>
      <c r="I472" s="73" t="s">
        <v>2544</v>
      </c>
      <c r="J472" s="74" t="s">
        <v>2545</v>
      </c>
      <c r="K472" s="72" t="s">
        <v>2546</v>
      </c>
      <c r="L472" s="72" t="s">
        <v>83</v>
      </c>
      <c r="M472" s="75"/>
      <c r="N472" s="75" t="s">
        <v>110</v>
      </c>
      <c r="O472" s="75">
        <v>6784</v>
      </c>
      <c r="P472" s="72">
        <v>604022.5</v>
      </c>
      <c r="Q472" s="72">
        <v>6878748.2000000002</v>
      </c>
      <c r="R472" s="72">
        <v>49.001475999999997</v>
      </c>
      <c r="S472" s="72">
        <v>1.688229</v>
      </c>
      <c r="T472" s="194" t="str">
        <f t="shared" si="38"/>
        <v>LES PRIMEVERES</v>
      </c>
      <c r="U472" s="190" t="str">
        <f t="shared" si="39"/>
        <v>LES PRIMEVERES</v>
      </c>
      <c r="V472" s="76" t="s">
        <v>647</v>
      </c>
    </row>
    <row r="473" spans="1:22" s="71" customFormat="1" ht="12.75" customHeight="1">
      <c r="A473" s="72" t="s">
        <v>2547</v>
      </c>
      <c r="B473" s="72" t="s">
        <v>2548</v>
      </c>
      <c r="C473" s="72" t="s">
        <v>2549</v>
      </c>
      <c r="D473" s="197" t="str">
        <f t="shared" si="36"/>
        <v>Groupe Coubertin</v>
      </c>
      <c r="E473" s="197" t="str">
        <f t="shared" si="37"/>
        <v>GROUPE COUBERTIN</v>
      </c>
      <c r="F473" s="189" t="str">
        <f t="shared" si="35"/>
        <v>ECOLE ELEMENTAIRE GROUPE COUBERTIN</v>
      </c>
      <c r="G473" s="72" t="s">
        <v>2550</v>
      </c>
      <c r="H473" s="72" t="s">
        <v>504</v>
      </c>
      <c r="I473" s="73" t="s">
        <v>2544</v>
      </c>
      <c r="J473" s="74" t="s">
        <v>2551</v>
      </c>
      <c r="K473" s="72" t="s">
        <v>330</v>
      </c>
      <c r="L473" s="72" t="s">
        <v>165</v>
      </c>
      <c r="M473" s="75"/>
      <c r="N473" s="75" t="s">
        <v>110</v>
      </c>
      <c r="O473" s="75">
        <v>5420</v>
      </c>
      <c r="P473" s="72">
        <v>604955.19999999995</v>
      </c>
      <c r="Q473" s="72">
        <v>6878705.0999999996</v>
      </c>
      <c r="R473" s="72">
        <v>49.001227</v>
      </c>
      <c r="S473" s="72">
        <v>1.7009840000000001</v>
      </c>
      <c r="T473" s="194" t="str">
        <f t="shared" si="38"/>
        <v>GROUPE COUBERTIN</v>
      </c>
      <c r="U473" s="190" t="str">
        <f t="shared" si="39"/>
        <v>GROUPE COUBERTIN</v>
      </c>
      <c r="V473" s="76" t="s">
        <v>647</v>
      </c>
    </row>
    <row r="474" spans="1:22" s="71" customFormat="1" ht="12.75" customHeight="1">
      <c r="A474" s="72" t="s">
        <v>2552</v>
      </c>
      <c r="B474" s="72" t="s">
        <v>2553</v>
      </c>
      <c r="C474" s="72" t="s">
        <v>2554</v>
      </c>
      <c r="D474" s="197" t="str">
        <f t="shared" si="36"/>
        <v>Madame de Sévigne</v>
      </c>
      <c r="E474" s="197" t="str">
        <f t="shared" si="37"/>
        <v>MADAME DE SEVIGNE</v>
      </c>
      <c r="F474" s="189" t="str">
        <f t="shared" si="35"/>
        <v>ECOLE ELEMENTAIRE MADAME DE SEVIGNE</v>
      </c>
      <c r="G474" s="72" t="s">
        <v>2555</v>
      </c>
      <c r="H474" s="72" t="s">
        <v>504</v>
      </c>
      <c r="I474" s="73" t="s">
        <v>2544</v>
      </c>
      <c r="J474" s="74" t="s">
        <v>2556</v>
      </c>
      <c r="K474" s="72" t="s">
        <v>2546</v>
      </c>
      <c r="L474" s="72" t="s">
        <v>165</v>
      </c>
      <c r="M474" s="75"/>
      <c r="N474" s="75" t="s">
        <v>110</v>
      </c>
      <c r="O474" s="75">
        <v>8710</v>
      </c>
      <c r="P474" s="72">
        <v>604084.6</v>
      </c>
      <c r="Q474" s="72">
        <v>6878766.7999999998</v>
      </c>
      <c r="R474" s="72">
        <v>49.001652999999997</v>
      </c>
      <c r="S474" s="72">
        <v>1.689073</v>
      </c>
      <c r="T474" s="194" t="str">
        <f t="shared" si="38"/>
        <v>MADAME DE SEVIGNE</v>
      </c>
      <c r="U474" s="190" t="str">
        <f t="shared" si="39"/>
        <v>MADAME DE SEVIGNE</v>
      </c>
      <c r="V474" s="76" t="s">
        <v>647</v>
      </c>
    </row>
    <row r="475" spans="1:22" s="71" customFormat="1" ht="12.75" customHeight="1">
      <c r="A475" s="72" t="s">
        <v>2557</v>
      </c>
      <c r="B475" s="72" t="s">
        <v>2558</v>
      </c>
      <c r="C475" s="72" t="s">
        <v>1237</v>
      </c>
      <c r="D475" s="197" t="str">
        <f t="shared" si="36"/>
        <v>Les Pervenches</v>
      </c>
      <c r="E475" s="197" t="str">
        <f t="shared" si="37"/>
        <v>LES PERVENCHES</v>
      </c>
      <c r="F475" s="189" t="str">
        <f t="shared" si="35"/>
        <v>ECOLE MATERNELLE LES PERVENCHES</v>
      </c>
      <c r="G475" s="72" t="s">
        <v>2559</v>
      </c>
      <c r="H475" s="72" t="s">
        <v>504</v>
      </c>
      <c r="I475" s="73" t="s">
        <v>2544</v>
      </c>
      <c r="J475" s="74" t="s">
        <v>2560</v>
      </c>
      <c r="K475" s="72" t="s">
        <v>2546</v>
      </c>
      <c r="L475" s="72" t="s">
        <v>83</v>
      </c>
      <c r="M475" s="75"/>
      <c r="N475" s="75" t="s">
        <v>110</v>
      </c>
      <c r="O475" s="75">
        <v>6391</v>
      </c>
      <c r="P475" s="72">
        <v>603511.9</v>
      </c>
      <c r="Q475" s="72">
        <v>6878777.2000000002</v>
      </c>
      <c r="R475" s="72">
        <v>49.001660999999999</v>
      </c>
      <c r="S475" s="72">
        <v>1.6812450000000001</v>
      </c>
      <c r="T475" s="194" t="str">
        <f t="shared" si="38"/>
        <v>LES PERVENCHES</v>
      </c>
      <c r="U475" s="190" t="str">
        <f t="shared" si="39"/>
        <v>LES PERVENCHES</v>
      </c>
      <c r="V475" s="76" t="s">
        <v>647</v>
      </c>
    </row>
    <row r="476" spans="1:22" s="71" customFormat="1" ht="12.75" customHeight="1">
      <c r="A476" s="72" t="s">
        <v>2561</v>
      </c>
      <c r="B476" s="72" t="s">
        <v>2562</v>
      </c>
      <c r="C476" s="72" t="s">
        <v>1096</v>
      </c>
      <c r="D476" s="197" t="str">
        <f t="shared" si="36"/>
        <v>Jules Verne</v>
      </c>
      <c r="E476" s="197" t="str">
        <f t="shared" si="37"/>
        <v>JULES VERNE</v>
      </c>
      <c r="F476" s="189" t="str">
        <f t="shared" si="35"/>
        <v>ECOLE ELEMENTAIRE JULES VERNE</v>
      </c>
      <c r="G476" s="72" t="s">
        <v>2563</v>
      </c>
      <c r="H476" s="72" t="s">
        <v>504</v>
      </c>
      <c r="I476" s="73" t="s">
        <v>2544</v>
      </c>
      <c r="J476" s="74" t="s">
        <v>2564</v>
      </c>
      <c r="K476" s="72" t="s">
        <v>2546</v>
      </c>
      <c r="L476" s="72" t="s">
        <v>165</v>
      </c>
      <c r="M476" s="75"/>
      <c r="N476" s="75" t="s">
        <v>110</v>
      </c>
      <c r="O476" s="75">
        <v>7887</v>
      </c>
      <c r="P476" s="72">
        <v>604127.1</v>
      </c>
      <c r="Q476" s="72">
        <v>6878714.4000000004</v>
      </c>
      <c r="R476" s="72">
        <v>49.001187999999999</v>
      </c>
      <c r="S476" s="72">
        <v>1.6896659999999999</v>
      </c>
      <c r="T476" s="194" t="str">
        <f t="shared" si="38"/>
        <v>JULES VERNE</v>
      </c>
      <c r="U476" s="190" t="str">
        <f t="shared" si="39"/>
        <v>JULES VERNE</v>
      </c>
      <c r="V476" s="76" t="s">
        <v>647</v>
      </c>
    </row>
    <row r="477" spans="1:22" s="71" customFormat="1" ht="12.75" customHeight="1">
      <c r="A477" s="72" t="s">
        <v>2565</v>
      </c>
      <c r="B477" s="72" t="s">
        <v>2566</v>
      </c>
      <c r="C477" s="72" t="s">
        <v>2567</v>
      </c>
      <c r="D477" s="197" t="str">
        <f t="shared" si="36"/>
        <v>Louise de Vilmorin</v>
      </c>
      <c r="E477" s="197" t="str">
        <f t="shared" si="37"/>
        <v>LOUISE DE VILMORIN</v>
      </c>
      <c r="F477" s="189" t="str">
        <f t="shared" si="35"/>
        <v>ECOLE ELEMENTAIRE LOUISE DE VILMORIN</v>
      </c>
      <c r="G477" s="72" t="s">
        <v>2568</v>
      </c>
      <c r="H477" s="72" t="s">
        <v>504</v>
      </c>
      <c r="I477" s="73" t="s">
        <v>2544</v>
      </c>
      <c r="J477" s="74" t="s">
        <v>2569</v>
      </c>
      <c r="K477" s="72" t="s">
        <v>2546</v>
      </c>
      <c r="L477" s="72" t="s">
        <v>165</v>
      </c>
      <c r="M477" s="75"/>
      <c r="N477" s="75" t="s">
        <v>110</v>
      </c>
      <c r="O477" s="75">
        <v>8460</v>
      </c>
      <c r="P477" s="72">
        <v>603515.4</v>
      </c>
      <c r="Q477" s="72">
        <v>6878877.7000000002</v>
      </c>
      <c r="R477" s="72">
        <v>49.002564999999997</v>
      </c>
      <c r="S477" s="72">
        <v>1.68127</v>
      </c>
      <c r="T477" s="194" t="str">
        <f t="shared" si="38"/>
        <v>LOUISE DE VILMORIN</v>
      </c>
      <c r="U477" s="190" t="str">
        <f t="shared" si="39"/>
        <v>LOUISE DE VILMORIN</v>
      </c>
      <c r="V477" s="76" t="s">
        <v>647</v>
      </c>
    </row>
    <row r="478" spans="1:22" s="71" customFormat="1" ht="12.75" customHeight="1">
      <c r="A478" s="72" t="s">
        <v>2570</v>
      </c>
      <c r="B478" s="72" t="s">
        <v>2571</v>
      </c>
      <c r="C478" s="72" t="s">
        <v>611</v>
      </c>
      <c r="D478" s="197" t="str">
        <f t="shared" si="36"/>
        <v>Claude Monet</v>
      </c>
      <c r="E478" s="197" t="str">
        <f t="shared" si="37"/>
        <v>CLAUDE MONET</v>
      </c>
      <c r="F478" s="189" t="str">
        <f t="shared" si="35"/>
        <v>ECOLE ELEMENTAIRE CLAUDE MONET</v>
      </c>
      <c r="G478" s="72" t="s">
        <v>2559</v>
      </c>
      <c r="H478" s="72" t="s">
        <v>504</v>
      </c>
      <c r="I478" s="73" t="s">
        <v>2544</v>
      </c>
      <c r="J478" s="74" t="s">
        <v>2572</v>
      </c>
      <c r="K478" s="72" t="s">
        <v>2546</v>
      </c>
      <c r="L478" s="72" t="s">
        <v>165</v>
      </c>
      <c r="M478" s="75"/>
      <c r="N478" s="75" t="s">
        <v>110</v>
      </c>
      <c r="O478" s="75">
        <v>4902</v>
      </c>
      <c r="P478" s="72">
        <v>603517.1</v>
      </c>
      <c r="Q478" s="72">
        <v>6878834.5999999996</v>
      </c>
      <c r="R478" s="72">
        <v>49.002177000000003</v>
      </c>
      <c r="S478" s="72">
        <v>1.681303</v>
      </c>
      <c r="T478" s="194" t="str">
        <f t="shared" si="38"/>
        <v>CLAUDE MONET</v>
      </c>
      <c r="U478" s="190" t="str">
        <f t="shared" si="39"/>
        <v>CLAUDE MONET</v>
      </c>
      <c r="V478" s="76" t="s">
        <v>647</v>
      </c>
    </row>
    <row r="479" spans="1:22" s="71" customFormat="1" ht="12.75" customHeight="1">
      <c r="A479" s="72" t="s">
        <v>2573</v>
      </c>
      <c r="B479" s="72" t="s">
        <v>2574</v>
      </c>
      <c r="C479" s="72" t="s">
        <v>1258</v>
      </c>
      <c r="D479" s="197" t="str">
        <f t="shared" si="36"/>
        <v>Les Lavandes</v>
      </c>
      <c r="E479" s="197" t="str">
        <f t="shared" si="37"/>
        <v>LES LAVANDES</v>
      </c>
      <c r="F479" s="189" t="str">
        <f t="shared" si="35"/>
        <v>ECOLE MATERNELLE LES LAVANDES</v>
      </c>
      <c r="G479" s="72" t="s">
        <v>2575</v>
      </c>
      <c r="H479" s="72" t="s">
        <v>504</v>
      </c>
      <c r="I479" s="73" t="s">
        <v>2544</v>
      </c>
      <c r="J479" s="74" t="s">
        <v>2576</v>
      </c>
      <c r="K479" s="72" t="s">
        <v>2546</v>
      </c>
      <c r="L479" s="72" t="s">
        <v>83</v>
      </c>
      <c r="M479" s="75"/>
      <c r="N479" s="75" t="s">
        <v>110</v>
      </c>
      <c r="O479" s="75">
        <v>4514</v>
      </c>
      <c r="P479" s="72">
        <v>603536.5</v>
      </c>
      <c r="Q479" s="72">
        <v>6878809.2000000002</v>
      </c>
      <c r="R479" s="72">
        <v>49.001952000000003</v>
      </c>
      <c r="S479" s="72">
        <v>1.6815739999999999</v>
      </c>
      <c r="T479" s="194" t="str">
        <f t="shared" si="38"/>
        <v>LES LAVANDES</v>
      </c>
      <c r="U479" s="190" t="str">
        <f t="shared" si="39"/>
        <v>LES LAVANDES</v>
      </c>
      <c r="V479" s="76" t="s">
        <v>647</v>
      </c>
    </row>
    <row r="480" spans="1:22" s="71" customFormat="1" ht="12.75" customHeight="1">
      <c r="A480" s="72" t="s">
        <v>2577</v>
      </c>
      <c r="B480" s="72" t="s">
        <v>2578</v>
      </c>
      <c r="C480" s="72" t="s">
        <v>2579</v>
      </c>
      <c r="D480" s="197" t="str">
        <f t="shared" si="36"/>
        <v>Les Gentianes</v>
      </c>
      <c r="E480" s="197" t="str">
        <f t="shared" si="37"/>
        <v>LES GENTIANES</v>
      </c>
      <c r="F480" s="189" t="str">
        <f t="shared" si="35"/>
        <v>ECOLE MATERNELLE LES GENTIANES</v>
      </c>
      <c r="G480" s="72" t="s">
        <v>2580</v>
      </c>
      <c r="H480" s="72" t="s">
        <v>504</v>
      </c>
      <c r="I480" s="73" t="s">
        <v>2544</v>
      </c>
      <c r="J480" s="74" t="s">
        <v>2581</v>
      </c>
      <c r="K480" s="72" t="s">
        <v>2546</v>
      </c>
      <c r="L480" s="72" t="s">
        <v>83</v>
      </c>
      <c r="M480" s="75"/>
      <c r="N480" s="75" t="s">
        <v>110</v>
      </c>
      <c r="O480" s="75">
        <v>9295</v>
      </c>
      <c r="P480" s="72">
        <v>603798.9</v>
      </c>
      <c r="Q480" s="72">
        <v>6878355.4000000004</v>
      </c>
      <c r="R480" s="72">
        <v>48.997911000000002</v>
      </c>
      <c r="S480" s="72">
        <v>1.685263</v>
      </c>
      <c r="T480" s="194" t="str">
        <f t="shared" si="38"/>
        <v>LES GENTIANES</v>
      </c>
      <c r="U480" s="190" t="str">
        <f t="shared" si="39"/>
        <v>LES GENTIANES</v>
      </c>
      <c r="V480" s="76" t="s">
        <v>647</v>
      </c>
    </row>
    <row r="481" spans="1:22" s="71" customFormat="1" ht="12.75" customHeight="1">
      <c r="A481" s="72" t="s">
        <v>2582</v>
      </c>
      <c r="B481" s="72" t="s">
        <v>2583</v>
      </c>
      <c r="C481" s="72" t="s">
        <v>2584</v>
      </c>
      <c r="D481" s="197" t="str">
        <f t="shared" si="36"/>
        <v>Les Glycines</v>
      </c>
      <c r="E481" s="197" t="str">
        <f t="shared" si="37"/>
        <v>LES GLYCINES</v>
      </c>
      <c r="F481" s="189" t="str">
        <f t="shared" si="35"/>
        <v>ECOLE MATERNELLE LES GLYCINES</v>
      </c>
      <c r="G481" s="72" t="s">
        <v>2585</v>
      </c>
      <c r="H481" s="72" t="s">
        <v>504</v>
      </c>
      <c r="I481" s="73" t="s">
        <v>2544</v>
      </c>
      <c r="J481" s="74" t="s">
        <v>2586</v>
      </c>
      <c r="K481" s="72" t="s">
        <v>2546</v>
      </c>
      <c r="L481" s="72" t="s">
        <v>83</v>
      </c>
      <c r="M481" s="75"/>
      <c r="N481" s="75" t="s">
        <v>110</v>
      </c>
      <c r="O481" s="75">
        <v>1547</v>
      </c>
      <c r="P481" s="72">
        <v>604035.80000000005</v>
      </c>
      <c r="Q481" s="72">
        <v>6878725</v>
      </c>
      <c r="R481" s="72">
        <v>49.001269999999998</v>
      </c>
      <c r="S481" s="72">
        <v>1.6884159999999999</v>
      </c>
      <c r="T481" s="194" t="str">
        <f t="shared" si="38"/>
        <v>LES GLYCINES</v>
      </c>
      <c r="U481" s="190" t="str">
        <f t="shared" si="39"/>
        <v>LES GLYCINES</v>
      </c>
      <c r="V481" s="76" t="s">
        <v>647</v>
      </c>
    </row>
    <row r="482" spans="1:22" s="71" customFormat="1" ht="12.75" customHeight="1">
      <c r="A482" s="72" t="s">
        <v>2587</v>
      </c>
      <c r="B482" s="72" t="s">
        <v>2588</v>
      </c>
      <c r="C482" s="72" t="s">
        <v>2589</v>
      </c>
      <c r="D482" s="197" t="str">
        <f t="shared" si="36"/>
        <v>Les Violettes</v>
      </c>
      <c r="E482" s="197" t="str">
        <f t="shared" si="37"/>
        <v>LES VIOLETTES</v>
      </c>
      <c r="F482" s="189" t="str">
        <f t="shared" si="35"/>
        <v>ECOLE MATERNELLE LES VIOLETTES</v>
      </c>
      <c r="G482" s="72" t="s">
        <v>2590</v>
      </c>
      <c r="H482" s="72" t="s">
        <v>504</v>
      </c>
      <c r="I482" s="73" t="s">
        <v>2544</v>
      </c>
      <c r="J482" s="74" t="s">
        <v>2591</v>
      </c>
      <c r="K482" s="72" t="s">
        <v>330</v>
      </c>
      <c r="L482" s="72" t="s">
        <v>83</v>
      </c>
      <c r="M482" s="75"/>
      <c r="N482" s="75" t="s">
        <v>110</v>
      </c>
      <c r="O482" s="75">
        <v>6255</v>
      </c>
      <c r="P482" s="72">
        <v>604477.69999999995</v>
      </c>
      <c r="Q482" s="72">
        <v>6879182.2000000002</v>
      </c>
      <c r="R482" s="72">
        <v>49.005445999999999</v>
      </c>
      <c r="S482" s="72">
        <v>1.6943509999999999</v>
      </c>
      <c r="T482" s="194" t="str">
        <f t="shared" si="38"/>
        <v>LES VIOLETTES</v>
      </c>
      <c r="U482" s="190" t="str">
        <f t="shared" si="39"/>
        <v>LES VIOLETTES</v>
      </c>
      <c r="V482" s="76" t="s">
        <v>647</v>
      </c>
    </row>
    <row r="483" spans="1:22" s="71" customFormat="1" ht="12.75" customHeight="1">
      <c r="A483" s="72" t="s">
        <v>2592</v>
      </c>
      <c r="B483" s="72" t="s">
        <v>2593</v>
      </c>
      <c r="C483" s="72" t="s">
        <v>2594</v>
      </c>
      <c r="D483" s="197" t="str">
        <f t="shared" si="36"/>
        <v>Jacques Cousteau</v>
      </c>
      <c r="E483" s="197" t="str">
        <f t="shared" si="37"/>
        <v>JACQUES COUSTEAU</v>
      </c>
      <c r="F483" s="189" t="str">
        <f t="shared" si="35"/>
        <v>ECOLE ELEMENTAIRE JACQUES COUSTEAU</v>
      </c>
      <c r="G483" s="72" t="s">
        <v>2595</v>
      </c>
      <c r="H483" s="72" t="s">
        <v>504</v>
      </c>
      <c r="I483" s="73" t="s">
        <v>2544</v>
      </c>
      <c r="J483" s="74" t="s">
        <v>2596</v>
      </c>
      <c r="K483" s="72" t="s">
        <v>330</v>
      </c>
      <c r="L483" s="72" t="s">
        <v>165</v>
      </c>
      <c r="M483" s="75"/>
      <c r="N483" s="75" t="s">
        <v>110</v>
      </c>
      <c r="O483" s="75">
        <v>9573</v>
      </c>
      <c r="P483" s="72">
        <v>604521.80000000005</v>
      </c>
      <c r="Q483" s="72">
        <v>6879138.4000000004</v>
      </c>
      <c r="R483" s="72">
        <v>49.005059000000003</v>
      </c>
      <c r="S483" s="72">
        <v>1.6949639999999999</v>
      </c>
      <c r="T483" s="194" t="str">
        <f t="shared" si="38"/>
        <v>JACQUES COUSTEAU</v>
      </c>
      <c r="U483" s="190" t="str">
        <f t="shared" si="39"/>
        <v>JACQUES COUSTEAU</v>
      </c>
      <c r="V483" s="76" t="s">
        <v>647</v>
      </c>
    </row>
    <row r="484" spans="1:22" s="71" customFormat="1" ht="12.75" customHeight="1">
      <c r="A484" s="72" t="s">
        <v>2597</v>
      </c>
      <c r="B484" s="72" t="s">
        <v>2598</v>
      </c>
      <c r="C484" s="72" t="s">
        <v>2599</v>
      </c>
      <c r="D484" s="197" t="str">
        <f t="shared" si="36"/>
        <v>Les Bleuets</v>
      </c>
      <c r="E484" s="197" t="str">
        <f t="shared" si="37"/>
        <v>LES BLEUETS</v>
      </c>
      <c r="F484" s="189" t="str">
        <f t="shared" si="35"/>
        <v>ECOLE MATERNELLE LES BLEUETS</v>
      </c>
      <c r="G484" s="72" t="s">
        <v>2600</v>
      </c>
      <c r="H484" s="72" t="s">
        <v>504</v>
      </c>
      <c r="I484" s="73" t="s">
        <v>2544</v>
      </c>
      <c r="J484" s="74" t="s">
        <v>2601</v>
      </c>
      <c r="K484" s="72" t="s">
        <v>2546</v>
      </c>
      <c r="L484" s="72" t="s">
        <v>83</v>
      </c>
      <c r="M484" s="75"/>
      <c r="N484" s="75" t="s">
        <v>110</v>
      </c>
      <c r="O484" s="75">
        <v>5753</v>
      </c>
      <c r="P484" s="72">
        <v>603344.30000000005</v>
      </c>
      <c r="Q484" s="72">
        <v>6878425.5999999996</v>
      </c>
      <c r="R484" s="72">
        <v>48.998474000000002</v>
      </c>
      <c r="S484" s="72">
        <v>1.6790350000000001</v>
      </c>
      <c r="T484" s="194" t="str">
        <f t="shared" si="38"/>
        <v>LES BLEUETS</v>
      </c>
      <c r="U484" s="190" t="str">
        <f t="shared" si="39"/>
        <v>LES BLEUETS</v>
      </c>
      <c r="V484" s="76" t="s">
        <v>647</v>
      </c>
    </row>
    <row r="485" spans="1:22" s="71" customFormat="1" ht="12.75" customHeight="1">
      <c r="A485" s="72" t="s">
        <v>2602</v>
      </c>
      <c r="B485" s="72" t="s">
        <v>2603</v>
      </c>
      <c r="C485" s="72" t="s">
        <v>2604</v>
      </c>
      <c r="D485" s="197" t="str">
        <f t="shared" si="36"/>
        <v>Les Mimosas</v>
      </c>
      <c r="E485" s="197" t="str">
        <f t="shared" si="37"/>
        <v>LES MIMOSAS</v>
      </c>
      <c r="F485" s="189" t="str">
        <f t="shared" si="35"/>
        <v>ECOLE MATERNELLE LES MIMOSAS</v>
      </c>
      <c r="G485" s="72" t="s">
        <v>2605</v>
      </c>
      <c r="H485" s="72" t="s">
        <v>504</v>
      </c>
      <c r="I485" s="73" t="s">
        <v>2544</v>
      </c>
      <c r="J485" s="74" t="s">
        <v>2606</v>
      </c>
      <c r="K485" s="72" t="s">
        <v>330</v>
      </c>
      <c r="L485" s="72" t="s">
        <v>83</v>
      </c>
      <c r="M485" s="75"/>
      <c r="N485" s="75"/>
      <c r="O485" s="75">
        <v>1563</v>
      </c>
      <c r="P485" s="72">
        <v>605587.9</v>
      </c>
      <c r="Q485" s="72">
        <v>6877313.2000000002</v>
      </c>
      <c r="R485" s="72">
        <v>48.988805999999997</v>
      </c>
      <c r="S485" s="72">
        <v>1.7099409999999999</v>
      </c>
      <c r="T485" s="194" t="str">
        <f t="shared" si="38"/>
        <v>LES MIMOSAS</v>
      </c>
      <c r="U485" s="190" t="str">
        <f t="shared" si="39"/>
        <v>LES MIMOSAS</v>
      </c>
      <c r="V485" s="76" t="s">
        <v>647</v>
      </c>
    </row>
    <row r="486" spans="1:22" s="71" customFormat="1" ht="12.75" customHeight="1">
      <c r="A486" s="72" t="s">
        <v>2607</v>
      </c>
      <c r="B486" s="72" t="s">
        <v>2608</v>
      </c>
      <c r="C486" s="72" t="s">
        <v>2609</v>
      </c>
      <c r="D486" s="197" t="str">
        <f t="shared" si="36"/>
        <v>Les Campanules</v>
      </c>
      <c r="E486" s="197" t="str">
        <f t="shared" si="37"/>
        <v>LES CAMPANULES</v>
      </c>
      <c r="F486" s="189" t="str">
        <f t="shared" si="35"/>
        <v>ECOLE MATERNELLE LES CAMPANULES</v>
      </c>
      <c r="G486" s="72" t="s">
        <v>2595</v>
      </c>
      <c r="H486" s="72" t="s">
        <v>504</v>
      </c>
      <c r="I486" s="73" t="s">
        <v>2544</v>
      </c>
      <c r="J486" s="74" t="s">
        <v>2610</v>
      </c>
      <c r="K486" s="72" t="s">
        <v>330</v>
      </c>
      <c r="L486" s="72" t="s">
        <v>83</v>
      </c>
      <c r="M486" s="75"/>
      <c r="N486" s="75" t="s">
        <v>110</v>
      </c>
      <c r="O486" s="75">
        <v>4320</v>
      </c>
      <c r="P486" s="72">
        <v>604435.80000000005</v>
      </c>
      <c r="Q486" s="72">
        <v>6879165.9000000004</v>
      </c>
      <c r="R486" s="72">
        <v>49.005293000000002</v>
      </c>
      <c r="S486" s="72">
        <v>1.6937819999999999</v>
      </c>
      <c r="T486" s="194" t="str">
        <f t="shared" si="38"/>
        <v>LES CAMPANULES</v>
      </c>
      <c r="U486" s="190" t="str">
        <f t="shared" si="39"/>
        <v>LES CAMPANULES</v>
      </c>
      <c r="V486" s="76" t="s">
        <v>647</v>
      </c>
    </row>
    <row r="487" spans="1:22" s="71" customFormat="1" ht="12.75" customHeight="1">
      <c r="A487" s="72" t="s">
        <v>2611</v>
      </c>
      <c r="B487" s="72" t="s">
        <v>2612</v>
      </c>
      <c r="C487" s="72" t="s">
        <v>2613</v>
      </c>
      <c r="D487" s="197" t="str">
        <f t="shared" si="36"/>
        <v>Gabrielle Colette</v>
      </c>
      <c r="E487" s="197" t="str">
        <f t="shared" si="37"/>
        <v>GABRIELLE COLETTE</v>
      </c>
      <c r="F487" s="189" t="str">
        <f t="shared" si="35"/>
        <v>ECOLE ELEMENTAIRE GABRIELLE COLETTE</v>
      </c>
      <c r="G487" s="72" t="s">
        <v>2614</v>
      </c>
      <c r="H487" s="72" t="s">
        <v>504</v>
      </c>
      <c r="I487" s="73" t="s">
        <v>2544</v>
      </c>
      <c r="J487" s="74" t="s">
        <v>2615</v>
      </c>
      <c r="K487" s="72" t="s">
        <v>2546</v>
      </c>
      <c r="L487" s="72" t="s">
        <v>165</v>
      </c>
      <c r="M487" s="75"/>
      <c r="N487" s="75" t="s">
        <v>110</v>
      </c>
      <c r="O487" s="75">
        <v>5959</v>
      </c>
      <c r="P487" s="72">
        <v>603559.19999999995</v>
      </c>
      <c r="Q487" s="72">
        <v>6878071.7000000002</v>
      </c>
      <c r="R487" s="72">
        <v>48.995325000000001</v>
      </c>
      <c r="S487" s="72">
        <v>1.6820520000000001</v>
      </c>
      <c r="T487" s="194" t="str">
        <f t="shared" si="38"/>
        <v>GABRIELLE COLETTE</v>
      </c>
      <c r="U487" s="190" t="str">
        <f t="shared" si="39"/>
        <v>GABRIELLE COLETTE</v>
      </c>
      <c r="V487" s="76" t="s">
        <v>647</v>
      </c>
    </row>
    <row r="488" spans="1:22" s="71" customFormat="1" ht="12.75" customHeight="1">
      <c r="A488" s="72" t="s">
        <v>2616</v>
      </c>
      <c r="B488" s="72" t="s">
        <v>2617</v>
      </c>
      <c r="C488" s="72" t="s">
        <v>2618</v>
      </c>
      <c r="D488" s="197" t="str">
        <f t="shared" si="36"/>
        <v>Jean Jacques Rousseau</v>
      </c>
      <c r="E488" s="197" t="str">
        <f t="shared" si="37"/>
        <v>JEAN JACQUES ROUSSEAU</v>
      </c>
      <c r="F488" s="189" t="str">
        <f t="shared" si="35"/>
        <v>ECOLE ELEMENTAIRE JEAN JACQUES ROUSSEAU</v>
      </c>
      <c r="G488" s="72" t="s">
        <v>2614</v>
      </c>
      <c r="H488" s="72" t="s">
        <v>504</v>
      </c>
      <c r="I488" s="73" t="s">
        <v>2544</v>
      </c>
      <c r="J488" s="74" t="s">
        <v>2619</v>
      </c>
      <c r="K488" s="72" t="s">
        <v>2546</v>
      </c>
      <c r="L488" s="72" t="s">
        <v>165</v>
      </c>
      <c r="M488" s="75"/>
      <c r="N488" s="75" t="s">
        <v>110</v>
      </c>
      <c r="O488" s="75">
        <v>8669</v>
      </c>
      <c r="P488" s="72">
        <v>603600.4</v>
      </c>
      <c r="Q488" s="72">
        <v>6878105.2999999998</v>
      </c>
      <c r="R488" s="72">
        <v>48.995632999999998</v>
      </c>
      <c r="S488" s="72">
        <v>1.6826080000000001</v>
      </c>
      <c r="T488" s="194" t="str">
        <f t="shared" si="38"/>
        <v>JEAN JACQUES ROUSSEAU</v>
      </c>
      <c r="U488" s="190" t="str">
        <f t="shared" si="39"/>
        <v>JEAN JACQUES ROUSSEAU</v>
      </c>
      <c r="V488" s="76" t="s">
        <v>647</v>
      </c>
    </row>
    <row r="489" spans="1:22" s="71" customFormat="1" ht="12.75" customHeight="1">
      <c r="A489" s="72" t="s">
        <v>2620</v>
      </c>
      <c r="B489" s="72" t="s">
        <v>2621</v>
      </c>
      <c r="C489" s="72" t="s">
        <v>2622</v>
      </c>
      <c r="D489" s="197" t="str">
        <f t="shared" si="36"/>
        <v>Hélène Boucher</v>
      </c>
      <c r="E489" s="197" t="str">
        <f t="shared" si="37"/>
        <v>HELENE BOUCHER</v>
      </c>
      <c r="F489" s="189" t="str">
        <f t="shared" si="35"/>
        <v>ECOLE ELEMENTAIRE HELENE BOUCHER</v>
      </c>
      <c r="G489" s="72" t="s">
        <v>2623</v>
      </c>
      <c r="H489" s="72" t="s">
        <v>504</v>
      </c>
      <c r="I489" s="73" t="s">
        <v>2544</v>
      </c>
      <c r="J489" s="74" t="s">
        <v>2624</v>
      </c>
      <c r="K489" s="72" t="s">
        <v>330</v>
      </c>
      <c r="L489" s="72" t="s">
        <v>165</v>
      </c>
      <c r="M489" s="75"/>
      <c r="N489" s="75"/>
      <c r="O489" s="75">
        <v>1777</v>
      </c>
      <c r="P489" s="72">
        <v>605940</v>
      </c>
      <c r="Q489" s="72">
        <v>6877771.2000000002</v>
      </c>
      <c r="R489" s="72">
        <v>48.992975999999999</v>
      </c>
      <c r="S489" s="72">
        <v>1.7146490000000001</v>
      </c>
      <c r="T489" s="194" t="str">
        <f t="shared" si="38"/>
        <v>HELENE BOUCHER</v>
      </c>
      <c r="U489" s="190" t="str">
        <f t="shared" si="39"/>
        <v>HELENE BOUCHER</v>
      </c>
      <c r="V489" s="76" t="s">
        <v>647</v>
      </c>
    </row>
    <row r="490" spans="1:22" s="71" customFormat="1" ht="12.75" customHeight="1">
      <c r="A490" s="72" t="s">
        <v>2625</v>
      </c>
      <c r="B490" s="72" t="s">
        <v>2626</v>
      </c>
      <c r="C490" s="72" t="s">
        <v>2627</v>
      </c>
      <c r="D490" s="197" t="str">
        <f t="shared" si="36"/>
        <v>Louis et Auguste Lumière</v>
      </c>
      <c r="E490" s="197" t="str">
        <f t="shared" si="37"/>
        <v>LOUIS ET AUGUSTE LUMIERE</v>
      </c>
      <c r="F490" s="189" t="str">
        <f t="shared" si="35"/>
        <v>ECOLE PRIMAIRE LOUIS ET AUGUSTE LUMIERE</v>
      </c>
      <c r="G490" s="72" t="s">
        <v>2628</v>
      </c>
      <c r="H490" s="72" t="s">
        <v>504</v>
      </c>
      <c r="I490" s="73" t="s">
        <v>2544</v>
      </c>
      <c r="J490" s="74" t="s">
        <v>2629</v>
      </c>
      <c r="K490" s="72" t="s">
        <v>330</v>
      </c>
      <c r="L490" s="72" t="s">
        <v>195</v>
      </c>
      <c r="M490" s="75"/>
      <c r="N490" s="75"/>
      <c r="O490" s="75">
        <v>7068</v>
      </c>
      <c r="P490" s="72">
        <v>606225.69999999995</v>
      </c>
      <c r="Q490" s="72">
        <v>6877349.9000000004</v>
      </c>
      <c r="R490" s="72">
        <v>48.989229999999999</v>
      </c>
      <c r="S490" s="72">
        <v>1.7186459999999999</v>
      </c>
      <c r="T490" s="194" t="str">
        <f t="shared" si="38"/>
        <v>LOUIS ET AUGUSTE LUMIERE</v>
      </c>
      <c r="U490" s="190" t="str">
        <f t="shared" si="39"/>
        <v>LOUIS ET AUGUSTE LUMIERE</v>
      </c>
      <c r="V490" s="76" t="s">
        <v>647</v>
      </c>
    </row>
    <row r="491" spans="1:22" s="71" customFormat="1" ht="12.75" customHeight="1">
      <c r="A491" s="72" t="s">
        <v>2630</v>
      </c>
      <c r="B491" s="72" t="s">
        <v>2631</v>
      </c>
      <c r="C491" s="72" t="s">
        <v>2632</v>
      </c>
      <c r="D491" s="197" t="str">
        <f t="shared" si="36"/>
        <v>Marie Curie</v>
      </c>
      <c r="E491" s="197" t="str">
        <f t="shared" si="37"/>
        <v>MARIE CURIE</v>
      </c>
      <c r="F491" s="189" t="str">
        <f t="shared" si="35"/>
        <v>ECOLE ELEMENTAIRE MARIE CURIE</v>
      </c>
      <c r="G491" s="72" t="s">
        <v>2633</v>
      </c>
      <c r="H491" s="72" t="s">
        <v>504</v>
      </c>
      <c r="I491" s="73" t="s">
        <v>2544</v>
      </c>
      <c r="J491" s="74" t="s">
        <v>2634</v>
      </c>
      <c r="K491" s="72" t="s">
        <v>330</v>
      </c>
      <c r="L491" s="72" t="s">
        <v>165</v>
      </c>
      <c r="M491" s="75"/>
      <c r="N491" s="75"/>
      <c r="O491" s="75">
        <v>1518</v>
      </c>
      <c r="P491" s="72">
        <v>606076.9</v>
      </c>
      <c r="Q491" s="72">
        <v>6877313.2000000002</v>
      </c>
      <c r="R491" s="72">
        <v>48.988878</v>
      </c>
      <c r="S491" s="72">
        <v>1.716621</v>
      </c>
      <c r="T491" s="194" t="str">
        <f t="shared" si="38"/>
        <v>MARIE CURIE</v>
      </c>
      <c r="U491" s="190" t="str">
        <f t="shared" si="39"/>
        <v>MARIE CURIE</v>
      </c>
      <c r="V491" s="76" t="s">
        <v>647</v>
      </c>
    </row>
    <row r="492" spans="1:22" s="71" customFormat="1" ht="12.75" customHeight="1">
      <c r="A492" s="72" t="s">
        <v>2635</v>
      </c>
      <c r="B492" s="72" t="s">
        <v>2636</v>
      </c>
      <c r="C492" s="72" t="s">
        <v>1297</v>
      </c>
      <c r="D492" s="197" t="str">
        <f t="shared" si="36"/>
        <v>Ferdinand Buisson</v>
      </c>
      <c r="E492" s="197" t="str">
        <f t="shared" si="37"/>
        <v>FERDINAND BUISSON</v>
      </c>
      <c r="F492" s="189" t="str">
        <f t="shared" si="35"/>
        <v>ECOLE ELEMENTAIRE FERDINAND BUISSON</v>
      </c>
      <c r="G492" s="72" t="s">
        <v>2637</v>
      </c>
      <c r="H492" s="72" t="s">
        <v>504</v>
      </c>
      <c r="I492" s="73" t="s">
        <v>2544</v>
      </c>
      <c r="J492" s="74" t="s">
        <v>2638</v>
      </c>
      <c r="K492" s="72" t="s">
        <v>2546</v>
      </c>
      <c r="L492" s="72" t="s">
        <v>165</v>
      </c>
      <c r="M492" s="75"/>
      <c r="N492" s="75" t="s">
        <v>110</v>
      </c>
      <c r="O492" s="75">
        <v>9674</v>
      </c>
      <c r="P492" s="72">
        <v>604749.19999999995</v>
      </c>
      <c r="Q492" s="72">
        <v>6878352.4000000004</v>
      </c>
      <c r="R492" s="72">
        <v>48.998026000000003</v>
      </c>
      <c r="S492" s="72">
        <v>1.698248</v>
      </c>
      <c r="T492" s="194" t="str">
        <f t="shared" si="38"/>
        <v>FERDINAND BUISSON</v>
      </c>
      <c r="U492" s="190" t="str">
        <f t="shared" si="39"/>
        <v>FERDINAND BUISSON</v>
      </c>
      <c r="V492" s="76" t="s">
        <v>647</v>
      </c>
    </row>
    <row r="493" spans="1:22" s="71" customFormat="1" ht="12.75" customHeight="1">
      <c r="A493" s="72" t="s">
        <v>2639</v>
      </c>
      <c r="B493" s="72" t="s">
        <v>2640</v>
      </c>
      <c r="C493" s="72" t="s">
        <v>2641</v>
      </c>
      <c r="D493" s="197" t="str">
        <f t="shared" si="36"/>
        <v>Louis Lachenal</v>
      </c>
      <c r="E493" s="197" t="str">
        <f t="shared" si="37"/>
        <v>LOUIS LACHENAL</v>
      </c>
      <c r="F493" s="189" t="str">
        <f t="shared" si="35"/>
        <v>ECOLE ELEMENTAIRE LOUIS LACHENAL</v>
      </c>
      <c r="G493" s="72" t="s">
        <v>2642</v>
      </c>
      <c r="H493" s="72" t="s">
        <v>504</v>
      </c>
      <c r="I493" s="73" t="s">
        <v>2544</v>
      </c>
      <c r="J493" s="74" t="s">
        <v>2643</v>
      </c>
      <c r="K493" s="72" t="s">
        <v>2546</v>
      </c>
      <c r="L493" s="72" t="s">
        <v>165</v>
      </c>
      <c r="M493" s="75"/>
      <c r="N493" s="75" t="s">
        <v>110</v>
      </c>
      <c r="O493" s="75">
        <v>6766</v>
      </c>
      <c r="P493" s="72">
        <v>604230.9</v>
      </c>
      <c r="Q493" s="72">
        <v>6877946</v>
      </c>
      <c r="R493" s="72">
        <v>48.994295000000001</v>
      </c>
      <c r="S493" s="72">
        <v>1.6912579999999999</v>
      </c>
      <c r="T493" s="194" t="str">
        <f t="shared" si="38"/>
        <v>LOUIS LACHENAL</v>
      </c>
      <c r="U493" s="190" t="str">
        <f t="shared" si="39"/>
        <v>LOUIS LACHENAL</v>
      </c>
      <c r="V493" s="76" t="s">
        <v>647</v>
      </c>
    </row>
    <row r="494" spans="1:22" s="71" customFormat="1" ht="12.75" customHeight="1">
      <c r="A494" s="72" t="s">
        <v>2644</v>
      </c>
      <c r="B494" s="72" t="s">
        <v>2645</v>
      </c>
      <c r="C494" s="72" t="s">
        <v>2646</v>
      </c>
      <c r="D494" s="197" t="str">
        <f t="shared" si="36"/>
        <v>Les Tulipes</v>
      </c>
      <c r="E494" s="197" t="str">
        <f t="shared" si="37"/>
        <v>LES TULIPES</v>
      </c>
      <c r="F494" s="189" t="str">
        <f t="shared" si="35"/>
        <v>ECOLE MATERNELLE LES TULIPES</v>
      </c>
      <c r="G494" s="72" t="s">
        <v>2647</v>
      </c>
      <c r="H494" s="72" t="s">
        <v>504</v>
      </c>
      <c r="I494" s="73" t="s">
        <v>2544</v>
      </c>
      <c r="J494" s="74" t="s">
        <v>2648</v>
      </c>
      <c r="K494" s="72" t="s">
        <v>2546</v>
      </c>
      <c r="L494" s="72" t="s">
        <v>83</v>
      </c>
      <c r="M494" s="75"/>
      <c r="N494" s="75" t="s">
        <v>110</v>
      </c>
      <c r="O494" s="75">
        <v>2495</v>
      </c>
      <c r="P494" s="72">
        <v>603605.5</v>
      </c>
      <c r="Q494" s="72">
        <v>6878491.5</v>
      </c>
      <c r="R494" s="72">
        <v>48.999105999999998</v>
      </c>
      <c r="S494" s="72">
        <v>1.6825889999999999</v>
      </c>
      <c r="T494" s="194" t="str">
        <f t="shared" si="38"/>
        <v>LES TULIPES</v>
      </c>
      <c r="U494" s="190" t="str">
        <f t="shared" si="39"/>
        <v>LES TULIPES</v>
      </c>
      <c r="V494" s="76" t="s">
        <v>647</v>
      </c>
    </row>
    <row r="495" spans="1:22" s="71" customFormat="1" ht="12.75" customHeight="1">
      <c r="A495" s="72" t="s">
        <v>2649</v>
      </c>
      <c r="B495" s="72" t="s">
        <v>2650</v>
      </c>
      <c r="C495" s="72" t="s">
        <v>1557</v>
      </c>
      <c r="D495" s="197" t="str">
        <f t="shared" si="36"/>
        <v>Mermoz</v>
      </c>
      <c r="E495" s="197" t="str">
        <f t="shared" si="37"/>
        <v>MERMOZ</v>
      </c>
      <c r="F495" s="189" t="str">
        <f t="shared" si="35"/>
        <v>ECOLE ELEMENTAIRE MERMOZ</v>
      </c>
      <c r="G495" s="72" t="s">
        <v>2647</v>
      </c>
      <c r="H495" s="72" t="s">
        <v>504</v>
      </c>
      <c r="I495" s="73" t="s">
        <v>2544</v>
      </c>
      <c r="J495" s="74" t="s">
        <v>2651</v>
      </c>
      <c r="K495" s="72" t="s">
        <v>2546</v>
      </c>
      <c r="L495" s="72" t="s">
        <v>165</v>
      </c>
      <c r="M495" s="75"/>
      <c r="N495" s="75" t="s">
        <v>110</v>
      </c>
      <c r="O495" s="75">
        <v>5142</v>
      </c>
      <c r="P495" s="72">
        <v>603624.4</v>
      </c>
      <c r="Q495" s="72">
        <v>6878540.2999999998</v>
      </c>
      <c r="R495" s="72">
        <v>48.999547999999997</v>
      </c>
      <c r="S495" s="72">
        <v>1.682836</v>
      </c>
      <c r="T495" s="194" t="str">
        <f t="shared" si="38"/>
        <v>MERMOZ</v>
      </c>
      <c r="U495" s="190" t="str">
        <f t="shared" si="39"/>
        <v>MERMOZ</v>
      </c>
      <c r="V495" s="76" t="s">
        <v>647</v>
      </c>
    </row>
    <row r="496" spans="1:22" s="71" customFormat="1" ht="12.75" customHeight="1">
      <c r="A496" s="72" t="s">
        <v>2652</v>
      </c>
      <c r="B496" s="72" t="s">
        <v>2653</v>
      </c>
      <c r="C496" s="72" t="s">
        <v>2654</v>
      </c>
      <c r="D496" s="197" t="str">
        <f t="shared" si="36"/>
        <v>Les Jonquilles</v>
      </c>
      <c r="E496" s="197" t="str">
        <f t="shared" si="37"/>
        <v>LES JONQUILLES</v>
      </c>
      <c r="F496" s="189" t="str">
        <f t="shared" si="35"/>
        <v>ECOLE MATERNELLE LES JONQUILLES</v>
      </c>
      <c r="G496" s="72" t="s">
        <v>2655</v>
      </c>
      <c r="H496" s="72" t="s">
        <v>504</v>
      </c>
      <c r="I496" s="73" t="s">
        <v>2544</v>
      </c>
      <c r="J496" s="74" t="s">
        <v>2656</v>
      </c>
      <c r="K496" s="72" t="s">
        <v>2546</v>
      </c>
      <c r="L496" s="72" t="s">
        <v>83</v>
      </c>
      <c r="M496" s="75"/>
      <c r="N496" s="75" t="s">
        <v>110</v>
      </c>
      <c r="O496" s="75">
        <v>7605</v>
      </c>
      <c r="P496" s="72">
        <v>603595.4</v>
      </c>
      <c r="Q496" s="72">
        <v>6878036.0999999996</v>
      </c>
      <c r="R496" s="72">
        <v>48.995010000000001</v>
      </c>
      <c r="S496" s="72">
        <v>1.682555</v>
      </c>
      <c r="T496" s="194" t="str">
        <f t="shared" si="38"/>
        <v>LES JONQUILLES</v>
      </c>
      <c r="U496" s="190" t="str">
        <f t="shared" si="39"/>
        <v>LES JONQUILLES</v>
      </c>
      <c r="V496" s="76" t="s">
        <v>647</v>
      </c>
    </row>
    <row r="497" spans="1:22" s="71" customFormat="1" ht="12.75" customHeight="1">
      <c r="A497" s="72" t="s">
        <v>2657</v>
      </c>
      <c r="B497" s="72" t="s">
        <v>2658</v>
      </c>
      <c r="C497" s="72" t="s">
        <v>2659</v>
      </c>
      <c r="D497" s="197" t="str">
        <f t="shared" si="36"/>
        <v>Les Myosotis</v>
      </c>
      <c r="E497" s="197" t="str">
        <f t="shared" si="37"/>
        <v>LES MYOSOTIS</v>
      </c>
      <c r="F497" s="189" t="str">
        <f t="shared" si="35"/>
        <v>ECOLE MATERNELLE LES MYOSOTIS</v>
      </c>
      <c r="G497" s="72" t="s">
        <v>2660</v>
      </c>
      <c r="H497" s="72" t="s">
        <v>504</v>
      </c>
      <c r="I497" s="73" t="s">
        <v>2544</v>
      </c>
      <c r="J497" s="74" t="s">
        <v>2661</v>
      </c>
      <c r="K497" s="72" t="s">
        <v>330</v>
      </c>
      <c r="L497" s="72" t="s">
        <v>83</v>
      </c>
      <c r="M497" s="75"/>
      <c r="N497" s="75"/>
      <c r="O497" s="75">
        <v>4666</v>
      </c>
      <c r="P497" s="72">
        <v>605957.69999999995</v>
      </c>
      <c r="Q497" s="72">
        <v>6877818.7000000002</v>
      </c>
      <c r="R497" s="72">
        <v>48.993405000000003</v>
      </c>
      <c r="S497" s="72">
        <v>1.71488</v>
      </c>
      <c r="T497" s="194" t="str">
        <f t="shared" si="38"/>
        <v>LES MYOSOTIS</v>
      </c>
      <c r="U497" s="190" t="str">
        <f t="shared" si="39"/>
        <v>LES MYOSOTIS</v>
      </c>
      <c r="V497" s="76" t="s">
        <v>647</v>
      </c>
    </row>
    <row r="498" spans="1:22" s="71" customFormat="1" ht="12.75" customHeight="1">
      <c r="A498" s="72" t="s">
        <v>2662</v>
      </c>
      <c r="B498" s="72" t="s">
        <v>2663</v>
      </c>
      <c r="C498" s="72" t="s">
        <v>2664</v>
      </c>
      <c r="D498" s="197" t="str">
        <f t="shared" si="36"/>
        <v>Les Capucines</v>
      </c>
      <c r="E498" s="197" t="str">
        <f t="shared" si="37"/>
        <v>LES CAPUCINES</v>
      </c>
      <c r="F498" s="189" t="str">
        <f t="shared" si="35"/>
        <v>ECOLE MATERNELLE LES CAPUCINES</v>
      </c>
      <c r="G498" s="72" t="s">
        <v>2665</v>
      </c>
      <c r="H498" s="72" t="s">
        <v>504</v>
      </c>
      <c r="I498" s="73" t="s">
        <v>2544</v>
      </c>
      <c r="J498" s="74" t="s">
        <v>2666</v>
      </c>
      <c r="K498" s="72" t="s">
        <v>330</v>
      </c>
      <c r="L498" s="72" t="s">
        <v>83</v>
      </c>
      <c r="M498" s="75"/>
      <c r="N498" s="75"/>
      <c r="O498" s="75">
        <v>3974</v>
      </c>
      <c r="P498" s="72">
        <v>606358.6</v>
      </c>
      <c r="Q498" s="72">
        <v>6876836.7000000002</v>
      </c>
      <c r="R498" s="72">
        <v>48.984634999999997</v>
      </c>
      <c r="S498" s="72">
        <v>1.720575</v>
      </c>
      <c r="T498" s="194" t="str">
        <f t="shared" si="38"/>
        <v>LES CAPUCINES</v>
      </c>
      <c r="U498" s="190" t="str">
        <f t="shared" si="39"/>
        <v>LES CAPUCINES</v>
      </c>
      <c r="V498" s="76" t="s">
        <v>647</v>
      </c>
    </row>
    <row r="499" spans="1:22" s="71" customFormat="1" ht="12.75" customHeight="1">
      <c r="A499" s="72" t="s">
        <v>2667</v>
      </c>
      <c r="B499" s="72" t="s">
        <v>2668</v>
      </c>
      <c r="C499" s="72" t="s">
        <v>2669</v>
      </c>
      <c r="D499" s="197" t="str">
        <f t="shared" si="36"/>
        <v>Les Roses</v>
      </c>
      <c r="E499" s="197" t="str">
        <f t="shared" si="37"/>
        <v>LES ROSES</v>
      </c>
      <c r="F499" s="189" t="str">
        <f t="shared" si="35"/>
        <v>ECOLE MATERNELLE LES ROSES</v>
      </c>
      <c r="G499" s="72" t="s">
        <v>2670</v>
      </c>
      <c r="H499" s="72" t="s">
        <v>504</v>
      </c>
      <c r="I499" s="73" t="s">
        <v>2544</v>
      </c>
      <c r="J499" s="74" t="s">
        <v>2671</v>
      </c>
      <c r="K499" s="72" t="s">
        <v>2546</v>
      </c>
      <c r="L499" s="72" t="s">
        <v>83</v>
      </c>
      <c r="M499" s="75"/>
      <c r="N499" s="75" t="s">
        <v>110</v>
      </c>
      <c r="O499" s="75">
        <v>1878</v>
      </c>
      <c r="P499" s="72">
        <v>604712.1</v>
      </c>
      <c r="Q499" s="72">
        <v>6878297.7000000002</v>
      </c>
      <c r="R499" s="72">
        <v>48.997529</v>
      </c>
      <c r="S499" s="72">
        <v>1.697754</v>
      </c>
      <c r="T499" s="194" t="str">
        <f t="shared" si="38"/>
        <v>LES ROSES</v>
      </c>
      <c r="U499" s="190" t="str">
        <f t="shared" si="39"/>
        <v>LES ROSES</v>
      </c>
      <c r="V499" s="76" t="s">
        <v>647</v>
      </c>
    </row>
    <row r="500" spans="1:22" s="71" customFormat="1" ht="12.75" customHeight="1">
      <c r="A500" s="72" t="s">
        <v>2672</v>
      </c>
      <c r="B500" s="72" t="s">
        <v>2673</v>
      </c>
      <c r="C500" s="72" t="s">
        <v>2674</v>
      </c>
      <c r="D500" s="197" t="str">
        <f t="shared" si="36"/>
        <v>Les Pensées</v>
      </c>
      <c r="E500" s="197" t="str">
        <f t="shared" si="37"/>
        <v>LES PENSEES</v>
      </c>
      <c r="F500" s="189" t="str">
        <f t="shared" si="35"/>
        <v>ECOLE MATERNELLE LES PENSEES</v>
      </c>
      <c r="G500" s="72" t="s">
        <v>2675</v>
      </c>
      <c r="H500" s="72" t="s">
        <v>504</v>
      </c>
      <c r="I500" s="73" t="s">
        <v>2544</v>
      </c>
      <c r="J500" s="74" t="s">
        <v>2676</v>
      </c>
      <c r="K500" s="72" t="s">
        <v>2546</v>
      </c>
      <c r="L500" s="72" t="s">
        <v>83</v>
      </c>
      <c r="M500" s="75"/>
      <c r="N500" s="75" t="s">
        <v>110</v>
      </c>
      <c r="O500" s="75">
        <v>1803</v>
      </c>
      <c r="P500" s="72">
        <v>604285.4</v>
      </c>
      <c r="Q500" s="72">
        <v>6877873.5</v>
      </c>
      <c r="R500" s="72">
        <v>48.993651</v>
      </c>
      <c r="S500" s="72">
        <v>1.6920189999999999</v>
      </c>
      <c r="T500" s="194" t="str">
        <f t="shared" si="38"/>
        <v>LES PENSEES</v>
      </c>
      <c r="U500" s="190" t="str">
        <f t="shared" si="39"/>
        <v>LES PENSEES</v>
      </c>
      <c r="V500" s="76" t="s">
        <v>647</v>
      </c>
    </row>
    <row r="501" spans="1:22" s="71" customFormat="1" ht="12.75" customHeight="1">
      <c r="A501" s="72" t="s">
        <v>2677</v>
      </c>
      <c r="B501" s="72" t="s">
        <v>2678</v>
      </c>
      <c r="C501" s="72" t="s">
        <v>2679</v>
      </c>
      <c r="D501" s="197" t="str">
        <f t="shared" si="36"/>
        <v>Les Anémones</v>
      </c>
      <c r="E501" s="197" t="str">
        <f t="shared" si="37"/>
        <v>LES ANEMONES</v>
      </c>
      <c r="F501" s="189" t="str">
        <f t="shared" si="35"/>
        <v>ECOLE MATERNELLE LES ANEMONES</v>
      </c>
      <c r="G501" s="72" t="s">
        <v>2680</v>
      </c>
      <c r="H501" s="72" t="s">
        <v>504</v>
      </c>
      <c r="I501" s="73" t="s">
        <v>2544</v>
      </c>
      <c r="J501" s="74" t="s">
        <v>2681</v>
      </c>
      <c r="K501" s="72" t="s">
        <v>2546</v>
      </c>
      <c r="L501" s="72" t="s">
        <v>83</v>
      </c>
      <c r="M501" s="75"/>
      <c r="N501" s="75" t="s">
        <v>110</v>
      </c>
      <c r="O501" s="75">
        <v>6445</v>
      </c>
      <c r="P501" s="72">
        <v>603938.1</v>
      </c>
      <c r="Q501" s="72">
        <v>6878058.4000000004</v>
      </c>
      <c r="R501" s="72">
        <v>48.995261999999997</v>
      </c>
      <c r="S501" s="72">
        <v>1.6872320000000001</v>
      </c>
      <c r="T501" s="194" t="str">
        <f t="shared" si="38"/>
        <v>LES ANEMONES</v>
      </c>
      <c r="U501" s="190" t="str">
        <f t="shared" si="39"/>
        <v>LES ANEMONES</v>
      </c>
      <c r="V501" s="76" t="s">
        <v>647</v>
      </c>
    </row>
    <row r="502" spans="1:22" s="71" customFormat="1" ht="12.75" customHeight="1">
      <c r="A502" s="72" t="s">
        <v>2682</v>
      </c>
      <c r="B502" s="72" t="s">
        <v>2683</v>
      </c>
      <c r="C502" s="72" t="s">
        <v>2684</v>
      </c>
      <c r="D502" s="197" t="str">
        <f t="shared" si="36"/>
        <v>Les Clématites</v>
      </c>
      <c r="E502" s="197" t="str">
        <f t="shared" si="37"/>
        <v>LES CLEMATITES</v>
      </c>
      <c r="F502" s="189" t="str">
        <f t="shared" si="35"/>
        <v>ECOLE MATERNELLE LES CLEMATITES</v>
      </c>
      <c r="G502" s="72" t="s">
        <v>2685</v>
      </c>
      <c r="H502" s="72" t="s">
        <v>504</v>
      </c>
      <c r="I502" s="73" t="s">
        <v>2544</v>
      </c>
      <c r="J502" s="74" t="s">
        <v>2686</v>
      </c>
      <c r="K502" s="72" t="s">
        <v>330</v>
      </c>
      <c r="L502" s="72" t="s">
        <v>83</v>
      </c>
      <c r="M502" s="75"/>
      <c r="N502" s="75" t="s">
        <v>110</v>
      </c>
      <c r="O502" s="75">
        <v>1077</v>
      </c>
      <c r="P502" s="72">
        <v>604987.4</v>
      </c>
      <c r="Q502" s="72">
        <v>6878675.2000000002</v>
      </c>
      <c r="R502" s="72">
        <v>49.000962999999999</v>
      </c>
      <c r="S502" s="72">
        <v>1.7014309999999999</v>
      </c>
      <c r="T502" s="194" t="str">
        <f t="shared" si="38"/>
        <v>LES CLEMATITES</v>
      </c>
      <c r="U502" s="190" t="str">
        <f t="shared" si="39"/>
        <v>LES CLEMATITES</v>
      </c>
      <c r="V502" s="76" t="s">
        <v>647</v>
      </c>
    </row>
    <row r="503" spans="1:22" s="71" customFormat="1" ht="12.75" customHeight="1">
      <c r="A503" s="72" t="s">
        <v>2687</v>
      </c>
      <c r="B503" s="72" t="s">
        <v>2688</v>
      </c>
      <c r="C503" s="72" t="s">
        <v>2689</v>
      </c>
      <c r="D503" s="197" t="str">
        <f t="shared" si="36"/>
        <v>Henri Matisse</v>
      </c>
      <c r="E503" s="197" t="str">
        <f t="shared" si="37"/>
        <v>HENRI MATISSE</v>
      </c>
      <c r="F503" s="189" t="str">
        <f t="shared" si="35"/>
        <v>ECOLE PRIMAIRE HENRI MATISSE</v>
      </c>
      <c r="G503" s="72" t="s">
        <v>2690</v>
      </c>
      <c r="H503" s="72" t="s">
        <v>504</v>
      </c>
      <c r="I503" s="73" t="s">
        <v>2544</v>
      </c>
      <c r="J503" s="74" t="s">
        <v>2691</v>
      </c>
      <c r="K503" s="72" t="s">
        <v>2546</v>
      </c>
      <c r="L503" s="72" t="s">
        <v>195</v>
      </c>
      <c r="M503" s="75"/>
      <c r="N503" s="75" t="s">
        <v>110</v>
      </c>
      <c r="O503" s="75">
        <v>7134</v>
      </c>
      <c r="P503" s="72">
        <v>603672.80000000005</v>
      </c>
      <c r="Q503" s="72">
        <v>6879120.4000000004</v>
      </c>
      <c r="R503" s="72">
        <v>49.004770000000001</v>
      </c>
      <c r="S503" s="72">
        <v>1.683365</v>
      </c>
      <c r="T503" s="194" t="str">
        <f t="shared" si="38"/>
        <v>HENRI MATISSE</v>
      </c>
      <c r="U503" s="190" t="str">
        <f t="shared" si="39"/>
        <v>HENRI MATISSE</v>
      </c>
      <c r="V503" s="76" t="s">
        <v>647</v>
      </c>
    </row>
    <row r="504" spans="1:22" s="71" customFormat="1" ht="12.75" customHeight="1">
      <c r="A504" s="72" t="s">
        <v>2692</v>
      </c>
      <c r="B504" s="72" t="s">
        <v>2693</v>
      </c>
      <c r="C504" s="72" t="s">
        <v>2694</v>
      </c>
      <c r="D504" s="197" t="str">
        <f t="shared" si="36"/>
        <v>Albert Uderzo</v>
      </c>
      <c r="E504" s="197" t="str">
        <f t="shared" si="37"/>
        <v>ALBERT UDERZO</v>
      </c>
      <c r="F504" s="189" t="str">
        <f t="shared" si="35"/>
        <v>ECOLE ELEMENTAIRE ALBERT UDERZO</v>
      </c>
      <c r="G504" s="72" t="s">
        <v>2695</v>
      </c>
      <c r="H504" s="72" t="s">
        <v>504</v>
      </c>
      <c r="I504" s="73" t="s">
        <v>2544</v>
      </c>
      <c r="J504" s="74" t="s">
        <v>2696</v>
      </c>
      <c r="K504" s="72" t="s">
        <v>330</v>
      </c>
      <c r="L504" s="72" t="s">
        <v>165</v>
      </c>
      <c r="M504" s="75"/>
      <c r="N504" s="75" t="s">
        <v>110</v>
      </c>
      <c r="O504" s="75">
        <v>3714</v>
      </c>
      <c r="P504" s="72">
        <v>605902.6</v>
      </c>
      <c r="Q504" s="72">
        <v>6878199.4000000004</v>
      </c>
      <c r="R504" s="72">
        <v>48.99682</v>
      </c>
      <c r="S504" s="72">
        <v>1.714043</v>
      </c>
      <c r="T504" s="194" t="str">
        <f t="shared" si="38"/>
        <v>ALBERT UDERZO</v>
      </c>
      <c r="U504" s="190" t="str">
        <f t="shared" si="39"/>
        <v>ALBERT UDERZO</v>
      </c>
      <c r="V504" s="76" t="s">
        <v>647</v>
      </c>
    </row>
    <row r="505" spans="1:22" s="71" customFormat="1" ht="12.75" customHeight="1">
      <c r="A505" s="88" t="s">
        <v>2697</v>
      </c>
      <c r="B505" s="88" t="s">
        <v>2698</v>
      </c>
      <c r="C505" s="88" t="s">
        <v>2699</v>
      </c>
      <c r="D505" s="197" t="str">
        <f t="shared" si="36"/>
        <v>Albert Uderzo</v>
      </c>
      <c r="E505" s="197" t="str">
        <f t="shared" si="37"/>
        <v>ALBERT UDERZO</v>
      </c>
      <c r="F505" s="189" t="str">
        <f t="shared" si="35"/>
        <v>ECOLE MATERNELLE ALBERT UDERZO</v>
      </c>
      <c r="G505" s="88" t="s">
        <v>2700</v>
      </c>
      <c r="H505" s="88" t="s">
        <v>504</v>
      </c>
      <c r="I505" s="89" t="s">
        <v>2544</v>
      </c>
      <c r="J505" s="87" t="s">
        <v>2701</v>
      </c>
      <c r="K505" s="88" t="s">
        <v>330</v>
      </c>
      <c r="L505" s="72" t="s">
        <v>83</v>
      </c>
      <c r="M505" s="75"/>
      <c r="N505" s="75" t="s">
        <v>110</v>
      </c>
      <c r="O505" s="75">
        <v>7823</v>
      </c>
      <c r="P505" s="88">
        <v>605775.4</v>
      </c>
      <c r="Q505" s="88">
        <v>6878265.5</v>
      </c>
      <c r="R505" s="88">
        <v>48.997396674500003</v>
      </c>
      <c r="S505" s="88">
        <v>1.7122899299800001</v>
      </c>
      <c r="T505" s="194" t="str">
        <f t="shared" si="38"/>
        <v>ALBERT UDERZO</v>
      </c>
      <c r="U505" s="190" t="str">
        <f t="shared" si="39"/>
        <v>ALBERT UDERZO</v>
      </c>
      <c r="V505" s="91" t="s">
        <v>647</v>
      </c>
    </row>
    <row r="506" spans="1:22" s="71" customFormat="1" ht="12.75" customHeight="1">
      <c r="A506" s="72" t="s">
        <v>2702</v>
      </c>
      <c r="B506" s="72" t="s">
        <v>2703</v>
      </c>
      <c r="C506" s="72" t="s">
        <v>2704</v>
      </c>
      <c r="D506" s="197" t="str">
        <f t="shared" si="36"/>
        <v>Les Plaisances</v>
      </c>
      <c r="E506" s="197" t="str">
        <f t="shared" si="37"/>
        <v>LES PLAISANCES</v>
      </c>
      <c r="F506" s="189" t="str">
        <f t="shared" si="35"/>
        <v>ECOLE MATERNELLE LES PLAISANCES</v>
      </c>
      <c r="G506" s="72" t="s">
        <v>2705</v>
      </c>
      <c r="H506" s="72" t="s">
        <v>2706</v>
      </c>
      <c r="I506" s="73" t="s">
        <v>2707</v>
      </c>
      <c r="J506" s="74" t="s">
        <v>2708</v>
      </c>
      <c r="K506" s="72" t="s">
        <v>1455</v>
      </c>
      <c r="L506" s="72" t="s">
        <v>83</v>
      </c>
      <c r="M506" s="75" t="s">
        <v>109</v>
      </c>
      <c r="N506" s="75"/>
      <c r="O506" s="75">
        <v>3979</v>
      </c>
      <c r="P506" s="72">
        <v>605337.9</v>
      </c>
      <c r="Q506" s="72">
        <v>6875791.5</v>
      </c>
      <c r="R506" s="72">
        <v>48.975088</v>
      </c>
      <c r="S506" s="72">
        <v>1.706866</v>
      </c>
      <c r="T506" s="194" t="str">
        <f t="shared" si="38"/>
        <v>LES PLAISANCES</v>
      </c>
      <c r="U506" s="190" t="str">
        <f t="shared" si="39"/>
        <v>LES PLAISANCES</v>
      </c>
      <c r="V506" s="76" t="s">
        <v>647</v>
      </c>
    </row>
    <row r="507" spans="1:22" s="71" customFormat="1" ht="12.75" customHeight="1">
      <c r="A507" s="72" t="s">
        <v>2709</v>
      </c>
      <c r="B507" s="72" t="s">
        <v>2710</v>
      </c>
      <c r="C507" s="72" t="s">
        <v>2711</v>
      </c>
      <c r="D507" s="197" t="str">
        <f t="shared" si="36"/>
        <v>Les Hauts Villiers</v>
      </c>
      <c r="E507" s="197" t="str">
        <f t="shared" si="37"/>
        <v>LES HAUTS VILLIERS</v>
      </c>
      <c r="F507" s="189" t="str">
        <f t="shared" si="35"/>
        <v>ECOLE ELEMENTAIRE LES HAUTS VILLIERS</v>
      </c>
      <c r="G507" s="72" t="s">
        <v>2712</v>
      </c>
      <c r="H507" s="72" t="s">
        <v>2706</v>
      </c>
      <c r="I507" s="73" t="s">
        <v>2707</v>
      </c>
      <c r="J507" s="74" t="s">
        <v>2713</v>
      </c>
      <c r="K507" s="72" t="s">
        <v>330</v>
      </c>
      <c r="L507" s="72" t="s">
        <v>165</v>
      </c>
      <c r="M507" s="75"/>
      <c r="N507" s="75"/>
      <c r="O507" s="75">
        <v>5535</v>
      </c>
      <c r="P507" s="72">
        <v>606229</v>
      </c>
      <c r="Q507" s="72">
        <v>6875516.7000000002</v>
      </c>
      <c r="R507" s="72">
        <v>48.972748000000003</v>
      </c>
      <c r="S507" s="72">
        <v>1.7190970000000001</v>
      </c>
      <c r="T507" s="194" t="str">
        <f t="shared" si="38"/>
        <v>LES HAUTS VILLIERS</v>
      </c>
      <c r="U507" s="190" t="str">
        <f t="shared" si="39"/>
        <v>LES HAUTS VILLIERS</v>
      </c>
      <c r="V507" s="76" t="s">
        <v>647</v>
      </c>
    </row>
    <row r="508" spans="1:22" s="71" customFormat="1" ht="12.75" customHeight="1">
      <c r="A508" s="72" t="s">
        <v>2714</v>
      </c>
      <c r="B508" s="72" t="s">
        <v>2715</v>
      </c>
      <c r="C508" s="72" t="s">
        <v>2716</v>
      </c>
      <c r="D508" s="197" t="str">
        <f t="shared" si="36"/>
        <v>Hauts Villiers</v>
      </c>
      <c r="E508" s="197" t="str">
        <f t="shared" si="37"/>
        <v>HAUTS VILLIERS</v>
      </c>
      <c r="F508" s="189" t="str">
        <f t="shared" si="35"/>
        <v>ECOLE MATERNELLE HAUTS VILLIERS</v>
      </c>
      <c r="G508" s="72" t="s">
        <v>2717</v>
      </c>
      <c r="H508" s="72" t="s">
        <v>2706</v>
      </c>
      <c r="I508" s="73" t="s">
        <v>2707</v>
      </c>
      <c r="J508" s="74" t="s">
        <v>2718</v>
      </c>
      <c r="K508" s="72" t="s">
        <v>330</v>
      </c>
      <c r="L508" s="72" t="s">
        <v>83</v>
      </c>
      <c r="M508" s="75"/>
      <c r="N508" s="75"/>
      <c r="O508" s="75">
        <v>5023</v>
      </c>
      <c r="P508" s="72">
        <v>606261.1</v>
      </c>
      <c r="Q508" s="72">
        <v>6875594.2999999998</v>
      </c>
      <c r="R508" s="72">
        <v>48.97345</v>
      </c>
      <c r="S508" s="72">
        <v>1.7195180000000001</v>
      </c>
      <c r="T508" s="194" t="str">
        <f t="shared" si="38"/>
        <v>HAUTS VILLIERS</v>
      </c>
      <c r="U508" s="190" t="str">
        <f t="shared" si="39"/>
        <v>HAUTS VILLIERS</v>
      </c>
      <c r="V508" s="76" t="s">
        <v>647</v>
      </c>
    </row>
    <row r="509" spans="1:22" s="71" customFormat="1" ht="12.75" customHeight="1">
      <c r="A509" s="72" t="s">
        <v>2719</v>
      </c>
      <c r="B509" s="72" t="s">
        <v>2720</v>
      </c>
      <c r="C509" s="72" t="s">
        <v>2721</v>
      </c>
      <c r="D509" s="197" t="str">
        <f t="shared" si="36"/>
        <v>Sablonnière</v>
      </c>
      <c r="E509" s="197" t="str">
        <f t="shared" si="37"/>
        <v>SABLONNIERE</v>
      </c>
      <c r="F509" s="189" t="str">
        <f t="shared" si="35"/>
        <v>ECOLE MATERNELLE SABLONNIERE</v>
      </c>
      <c r="G509" s="72" t="s">
        <v>2722</v>
      </c>
      <c r="H509" s="72" t="s">
        <v>2706</v>
      </c>
      <c r="I509" s="73" t="s">
        <v>2707</v>
      </c>
      <c r="J509" s="74" t="s">
        <v>2723</v>
      </c>
      <c r="K509" s="72" t="s">
        <v>330</v>
      </c>
      <c r="L509" s="72" t="s">
        <v>83</v>
      </c>
      <c r="M509" s="75"/>
      <c r="N509" s="75"/>
      <c r="O509" s="75">
        <v>2323</v>
      </c>
      <c r="P509" s="72">
        <v>606130.19999999995</v>
      </c>
      <c r="Q509" s="72">
        <v>6874918.5</v>
      </c>
      <c r="R509" s="72">
        <v>48.967354999999998</v>
      </c>
      <c r="S509" s="72">
        <v>1.717881</v>
      </c>
      <c r="T509" s="194" t="str">
        <f t="shared" si="38"/>
        <v>SABLONNIERE</v>
      </c>
      <c r="U509" s="190" t="str">
        <f t="shared" si="39"/>
        <v>SABLONNIERE</v>
      </c>
      <c r="V509" s="76" t="s">
        <v>647</v>
      </c>
    </row>
    <row r="510" spans="1:22" s="71" customFormat="1" ht="12.75" customHeight="1">
      <c r="A510" s="72" t="s">
        <v>2724</v>
      </c>
      <c r="B510" s="72" t="s">
        <v>2725</v>
      </c>
      <c r="C510" s="72" t="s">
        <v>2726</v>
      </c>
      <c r="D510" s="197" t="str">
        <f t="shared" si="36"/>
        <v>Sablonnière</v>
      </c>
      <c r="E510" s="197" t="str">
        <f t="shared" si="37"/>
        <v>SABLONNIERE</v>
      </c>
      <c r="F510" s="189" t="str">
        <f t="shared" si="35"/>
        <v>ECOLE ELEMENTAIRE SABLONNIERE</v>
      </c>
      <c r="G510" s="72" t="s">
        <v>2727</v>
      </c>
      <c r="H510" s="72" t="s">
        <v>2706</v>
      </c>
      <c r="I510" s="73" t="s">
        <v>2707</v>
      </c>
      <c r="J510" s="74" t="s">
        <v>2728</v>
      </c>
      <c r="K510" s="72" t="s">
        <v>330</v>
      </c>
      <c r="L510" s="72" t="s">
        <v>165</v>
      </c>
      <c r="M510" s="75"/>
      <c r="N510" s="75"/>
      <c r="O510" s="75">
        <v>2807</v>
      </c>
      <c r="P510" s="72">
        <v>606171.80000000005</v>
      </c>
      <c r="Q510" s="72">
        <v>6874973.7999999998</v>
      </c>
      <c r="R510" s="72">
        <v>48.967858</v>
      </c>
      <c r="S510" s="72">
        <v>1.7184360000000001</v>
      </c>
      <c r="T510" s="194" t="str">
        <f t="shared" si="38"/>
        <v>SABLONNIERE</v>
      </c>
      <c r="U510" s="190" t="str">
        <f t="shared" si="39"/>
        <v>SABLONNIERE</v>
      </c>
      <c r="V510" s="76" t="s">
        <v>647</v>
      </c>
    </row>
    <row r="511" spans="1:22" s="71" customFormat="1" ht="12.75" customHeight="1">
      <c r="A511" s="72" t="s">
        <v>2729</v>
      </c>
      <c r="B511" s="72" t="s">
        <v>2730</v>
      </c>
      <c r="C511" s="72" t="s">
        <v>1964</v>
      </c>
      <c r="D511" s="197" t="str">
        <f t="shared" si="36"/>
        <v>Jean Jaurès</v>
      </c>
      <c r="E511" s="197" t="str">
        <f t="shared" si="37"/>
        <v>JEAN JAURES</v>
      </c>
      <c r="F511" s="189" t="str">
        <f t="shared" si="35"/>
        <v>ECOLE ELEMENTAIRE JEAN JAURES</v>
      </c>
      <c r="G511" s="72" t="s">
        <v>1231</v>
      </c>
      <c r="H511" s="72" t="s">
        <v>2706</v>
      </c>
      <c r="I511" s="73" t="s">
        <v>2707</v>
      </c>
      <c r="J511" s="74" t="s">
        <v>2731</v>
      </c>
      <c r="K511" s="72" t="s">
        <v>1455</v>
      </c>
      <c r="L511" s="72" t="s">
        <v>165</v>
      </c>
      <c r="M511" s="75" t="s">
        <v>109</v>
      </c>
      <c r="N511" s="75"/>
      <c r="O511" s="75">
        <v>8968</v>
      </c>
      <c r="P511" s="72">
        <v>605753.9</v>
      </c>
      <c r="Q511" s="72">
        <v>6876139.5</v>
      </c>
      <c r="R511" s="72">
        <v>48.978278000000003</v>
      </c>
      <c r="S511" s="72">
        <v>1.7124699999999999</v>
      </c>
      <c r="T511" s="194" t="str">
        <f t="shared" si="38"/>
        <v>JEAN JAURES</v>
      </c>
      <c r="U511" s="190" t="str">
        <f t="shared" si="39"/>
        <v>JEAN JAURES</v>
      </c>
      <c r="V511" s="76" t="s">
        <v>647</v>
      </c>
    </row>
    <row r="512" spans="1:22" s="71" customFormat="1" ht="12.75" customHeight="1">
      <c r="A512" s="72" t="s">
        <v>2732</v>
      </c>
      <c r="B512" s="72" t="s">
        <v>2733</v>
      </c>
      <c r="C512" s="72" t="s">
        <v>2734</v>
      </c>
      <c r="D512" s="197" t="str">
        <f t="shared" si="36"/>
        <v>Armand Gaillard</v>
      </c>
      <c r="E512" s="197" t="str">
        <f t="shared" si="37"/>
        <v>ARMAND GAILLARD</v>
      </c>
      <c r="F512" s="189" t="str">
        <f t="shared" si="35"/>
        <v>ECOLE ELEMENTAIRE ARMAND GAILLARD</v>
      </c>
      <c r="G512" s="72" t="s">
        <v>2735</v>
      </c>
      <c r="H512" s="72" t="s">
        <v>2706</v>
      </c>
      <c r="I512" s="73" t="s">
        <v>2707</v>
      </c>
      <c r="J512" s="74" t="s">
        <v>2736</v>
      </c>
      <c r="K512" s="72" t="s">
        <v>1455</v>
      </c>
      <c r="L512" s="72" t="s">
        <v>165</v>
      </c>
      <c r="M512" s="75" t="s">
        <v>109</v>
      </c>
      <c r="N512" s="75"/>
      <c r="O512" s="75">
        <v>8735</v>
      </c>
      <c r="P512" s="72">
        <v>604897.69999999995</v>
      </c>
      <c r="Q512" s="72">
        <v>6876569.2999999998</v>
      </c>
      <c r="R512" s="72">
        <v>48.982016000000002</v>
      </c>
      <c r="S512" s="72">
        <v>1.7006779999999999</v>
      </c>
      <c r="T512" s="194" t="str">
        <f t="shared" si="38"/>
        <v>ARMAND GAILLARD</v>
      </c>
      <c r="U512" s="190" t="str">
        <f t="shared" si="39"/>
        <v>ARMAND GAILLARD</v>
      </c>
      <c r="V512" s="76" t="s">
        <v>647</v>
      </c>
    </row>
    <row r="513" spans="1:22" s="92" customFormat="1" ht="12.75" customHeight="1">
      <c r="A513" s="72" t="s">
        <v>2737</v>
      </c>
      <c r="B513" s="72" t="s">
        <v>2738</v>
      </c>
      <c r="C513" s="72" t="s">
        <v>2739</v>
      </c>
      <c r="D513" s="197" t="str">
        <f t="shared" si="36"/>
        <v>Guy de Maupassant</v>
      </c>
      <c r="E513" s="197" t="str">
        <f t="shared" si="37"/>
        <v>GUY DE MAUPASSANT</v>
      </c>
      <c r="F513" s="189" t="str">
        <f t="shared" si="35"/>
        <v>ECOLE ELEMENTAIRE GUY DE MAUPASSANT</v>
      </c>
      <c r="G513" s="72" t="s">
        <v>2740</v>
      </c>
      <c r="H513" s="72" t="s">
        <v>2706</v>
      </c>
      <c r="I513" s="73" t="s">
        <v>2707</v>
      </c>
      <c r="J513" s="74" t="s">
        <v>2741</v>
      </c>
      <c r="K513" s="72" t="s">
        <v>1455</v>
      </c>
      <c r="L513" s="72" t="s">
        <v>165</v>
      </c>
      <c r="M513" s="75" t="s">
        <v>109</v>
      </c>
      <c r="N513" s="75"/>
      <c r="O513" s="75">
        <v>8649</v>
      </c>
      <c r="P513" s="72">
        <v>604534.69999999995</v>
      </c>
      <c r="Q513" s="72">
        <v>6876762.9000000004</v>
      </c>
      <c r="R513" s="72">
        <v>48.983702999999998</v>
      </c>
      <c r="S513" s="72">
        <v>1.695676</v>
      </c>
      <c r="T513" s="194" t="str">
        <f t="shared" si="38"/>
        <v>GUY DE MAUPASSANT</v>
      </c>
      <c r="U513" s="190" t="str">
        <f t="shared" si="39"/>
        <v>GUY DE MAUPASSANT</v>
      </c>
      <c r="V513" s="76" t="s">
        <v>647</v>
      </c>
    </row>
    <row r="514" spans="1:22" s="71" customFormat="1" ht="12.75" customHeight="1">
      <c r="A514" s="72" t="s">
        <v>2742</v>
      </c>
      <c r="B514" s="72" t="s">
        <v>2743</v>
      </c>
      <c r="C514" s="72" t="s">
        <v>2744</v>
      </c>
      <c r="D514" s="197" t="str">
        <f t="shared" si="36"/>
        <v>Maupomet</v>
      </c>
      <c r="E514" s="197" t="str">
        <f t="shared" si="37"/>
        <v>MAUPOMET</v>
      </c>
      <c r="F514" s="189" t="str">
        <f t="shared" ref="F514:F577" si="40">(IF(L514="M","ECOLE MATERNELLE",IF(L514="E","ECOLE ELEMENTAIRE",IF(L514="P","ECOLE PRIMAIRE","Inconnu"))))&amp;" "&amp;E514</f>
        <v>ECOLE PRIMAIRE MAUPOMET</v>
      </c>
      <c r="G514" s="72" t="s">
        <v>2745</v>
      </c>
      <c r="H514" s="72" t="s">
        <v>2706</v>
      </c>
      <c r="I514" s="73" t="s">
        <v>2707</v>
      </c>
      <c r="J514" s="74" t="s">
        <v>2746</v>
      </c>
      <c r="K514" s="72" t="s">
        <v>330</v>
      </c>
      <c r="L514" s="72" t="s">
        <v>195</v>
      </c>
      <c r="M514" s="75"/>
      <c r="N514" s="75"/>
      <c r="O514" s="75">
        <v>5000</v>
      </c>
      <c r="P514" s="72">
        <v>606915.6</v>
      </c>
      <c r="Q514" s="72">
        <v>6875955.5999999996</v>
      </c>
      <c r="R514" s="72">
        <v>48.976793999999998</v>
      </c>
      <c r="S514" s="72">
        <v>1.728378</v>
      </c>
      <c r="T514" s="194" t="str">
        <f t="shared" si="38"/>
        <v>MAUPOMET</v>
      </c>
      <c r="U514" s="190" t="str">
        <f t="shared" si="39"/>
        <v>MAUPOMET</v>
      </c>
      <c r="V514" s="76" t="s">
        <v>647</v>
      </c>
    </row>
    <row r="515" spans="1:22" s="71" customFormat="1" ht="12.75" customHeight="1">
      <c r="A515" s="72" t="s">
        <v>2747</v>
      </c>
      <c r="B515" s="72" t="s">
        <v>2748</v>
      </c>
      <c r="C515" s="72" t="s">
        <v>2749</v>
      </c>
      <c r="D515" s="197" t="str">
        <f t="shared" ref="D515:D578" si="41">TRIM(SUBSTITUTE(SUBSTITUTE(C515,"Ecole maternelle",""),"Ecole élémentaire",""))</f>
        <v>Les Coutures</v>
      </c>
      <c r="E515" s="197" t="str">
        <f t="shared" ref="E515:E578" si="42">UPPER(SUBSTITUTE(SUBSTITUTE(SUBSTITUTE(SUBSTITUTE(SUBSTITUTE(SUBSTITUTE(SUBSTITUTE(D515, "é", "e"), "è", "e"), "ê", "e"), "à", "a"), "â", "a"), "ù", "u"), "ô", "o"))</f>
        <v>LES COUTURES</v>
      </c>
      <c r="F515" s="189" t="str">
        <f t="shared" si="40"/>
        <v>ECOLE MATERNELLE LES COUTURES</v>
      </c>
      <c r="G515" s="72" t="s">
        <v>2750</v>
      </c>
      <c r="H515" s="72" t="s">
        <v>2706</v>
      </c>
      <c r="I515" s="73" t="s">
        <v>2707</v>
      </c>
      <c r="J515" s="74" t="s">
        <v>2751</v>
      </c>
      <c r="K515" s="72" t="s">
        <v>330</v>
      </c>
      <c r="L515" s="72" t="s">
        <v>83</v>
      </c>
      <c r="M515" s="75"/>
      <c r="N515" s="75"/>
      <c r="O515" s="75">
        <v>6384</v>
      </c>
      <c r="P515" s="72">
        <v>605904.1</v>
      </c>
      <c r="Q515" s="72">
        <v>6874792.7000000002</v>
      </c>
      <c r="R515" s="72">
        <v>48.966191000000002</v>
      </c>
      <c r="S515" s="72">
        <v>1.7148209999999999</v>
      </c>
      <c r="T515" s="194" t="str">
        <f t="shared" ref="T515:T578" si="43">IF(D515="",I515,E515)</f>
        <v>LES COUTURES</v>
      </c>
      <c r="U515" s="190" t="str">
        <f t="shared" ref="U515:U578" si="44">IF(LEFT(T515,6)="DE LA ",REPLACE(T515,1,6,"LA "), IF(LEFT(T515,4)="DES ",REPLACE(T515,1,4,"LES "), IF(LEFT(T515,3)="DE ",REPLACE(T515,1,3,"LE "), IF(LEFT(T515,3)="DU ",REPLACE(T515,1,3,"LE "),T515))))</f>
        <v>LES COUTURES</v>
      </c>
      <c r="V515" s="76" t="s">
        <v>647</v>
      </c>
    </row>
    <row r="516" spans="1:22" s="71" customFormat="1" ht="12.75" customHeight="1">
      <c r="A516" s="72" t="s">
        <v>2752</v>
      </c>
      <c r="B516" s="72" t="s">
        <v>2753</v>
      </c>
      <c r="C516" s="72" t="s">
        <v>2754</v>
      </c>
      <c r="D516" s="197" t="str">
        <f t="shared" si="41"/>
        <v>Merisiers</v>
      </c>
      <c r="E516" s="197" t="str">
        <f t="shared" si="42"/>
        <v>MERISIERS</v>
      </c>
      <c r="F516" s="189" t="str">
        <f t="shared" si="40"/>
        <v>ECOLE ELEMENTAIRE MERISIERS</v>
      </c>
      <c r="G516" s="72" t="s">
        <v>2755</v>
      </c>
      <c r="H516" s="72" t="s">
        <v>2706</v>
      </c>
      <c r="I516" s="73" t="s">
        <v>2707</v>
      </c>
      <c r="J516" s="74" t="s">
        <v>2756</v>
      </c>
      <c r="K516" s="72" t="s">
        <v>1455</v>
      </c>
      <c r="L516" s="72" t="s">
        <v>165</v>
      </c>
      <c r="M516" s="75" t="s">
        <v>109</v>
      </c>
      <c r="N516" s="75"/>
      <c r="O516" s="75">
        <v>1999</v>
      </c>
      <c r="P516" s="72">
        <v>604975.6</v>
      </c>
      <c r="Q516" s="72">
        <v>6875915.7000000002</v>
      </c>
      <c r="R516" s="72">
        <v>48.976151000000002</v>
      </c>
      <c r="S516" s="72">
        <v>1.701889</v>
      </c>
      <c r="T516" s="194" t="str">
        <f t="shared" si="43"/>
        <v>MERISIERS</v>
      </c>
      <c r="U516" s="190" t="str">
        <f t="shared" si="44"/>
        <v>MERISIERS</v>
      </c>
      <c r="V516" s="76" t="s">
        <v>647</v>
      </c>
    </row>
    <row r="517" spans="1:22" s="71" customFormat="1" ht="12.75" customHeight="1">
      <c r="A517" s="72" t="s">
        <v>2757</v>
      </c>
      <c r="B517" s="72" t="s">
        <v>2758</v>
      </c>
      <c r="C517" s="72" t="s">
        <v>2759</v>
      </c>
      <c r="D517" s="197" t="str">
        <f t="shared" si="41"/>
        <v>Les Merisiers</v>
      </c>
      <c r="E517" s="197" t="str">
        <f t="shared" si="42"/>
        <v>LES MERISIERS</v>
      </c>
      <c r="F517" s="189" t="str">
        <f t="shared" si="40"/>
        <v>ECOLE MATERNELLE LES MERISIERS</v>
      </c>
      <c r="G517" s="72" t="s">
        <v>2760</v>
      </c>
      <c r="H517" s="72" t="s">
        <v>2706</v>
      </c>
      <c r="I517" s="73" t="s">
        <v>2707</v>
      </c>
      <c r="J517" s="74" t="s">
        <v>2761</v>
      </c>
      <c r="K517" s="72" t="s">
        <v>1455</v>
      </c>
      <c r="L517" s="72" t="s">
        <v>83</v>
      </c>
      <c r="M517" s="75" t="s">
        <v>109</v>
      </c>
      <c r="N517" s="75"/>
      <c r="O517" s="75">
        <v>3800</v>
      </c>
      <c r="P517" s="72">
        <v>604974.5</v>
      </c>
      <c r="Q517" s="72">
        <v>6875854.7000000002</v>
      </c>
      <c r="R517" s="72">
        <v>48.975603</v>
      </c>
      <c r="S517" s="72">
        <v>1.7018880000000001</v>
      </c>
      <c r="T517" s="194" t="str">
        <f t="shared" si="43"/>
        <v>LES MERISIERS</v>
      </c>
      <c r="U517" s="190" t="str">
        <f t="shared" si="44"/>
        <v>LES MERISIERS</v>
      </c>
      <c r="V517" s="76" t="s">
        <v>647</v>
      </c>
    </row>
    <row r="518" spans="1:22" s="71" customFormat="1" ht="12.75" customHeight="1">
      <c r="A518" s="72" t="s">
        <v>2762</v>
      </c>
      <c r="B518" s="72" t="s">
        <v>2763</v>
      </c>
      <c r="C518" s="72" t="s">
        <v>2764</v>
      </c>
      <c r="D518" s="197" t="str">
        <f t="shared" si="41"/>
        <v>Guy de Maupassant</v>
      </c>
      <c r="E518" s="197" t="str">
        <f t="shared" si="42"/>
        <v>GUY DE MAUPASSANT</v>
      </c>
      <c r="F518" s="189" t="str">
        <f t="shared" si="40"/>
        <v>ECOLE MATERNELLE GUY DE MAUPASSANT</v>
      </c>
      <c r="G518" s="72" t="s">
        <v>2740</v>
      </c>
      <c r="H518" s="72" t="s">
        <v>2706</v>
      </c>
      <c r="I518" s="73" t="s">
        <v>2707</v>
      </c>
      <c r="J518" s="74" t="s">
        <v>2765</v>
      </c>
      <c r="K518" s="72" t="s">
        <v>1455</v>
      </c>
      <c r="L518" s="72" t="s">
        <v>83</v>
      </c>
      <c r="M518" s="75" t="s">
        <v>109</v>
      </c>
      <c r="N518" s="75"/>
      <c r="O518" s="75">
        <v>2207</v>
      </c>
      <c r="P518" s="72">
        <v>604613.5</v>
      </c>
      <c r="Q518" s="72">
        <v>6876730.0999999996</v>
      </c>
      <c r="R518" s="72">
        <v>48.983420000000002</v>
      </c>
      <c r="S518" s="72">
        <v>1.69676</v>
      </c>
      <c r="T518" s="194" t="str">
        <f t="shared" si="43"/>
        <v>GUY DE MAUPASSANT</v>
      </c>
      <c r="U518" s="190" t="str">
        <f t="shared" si="44"/>
        <v>GUY DE MAUPASSANT</v>
      </c>
      <c r="V518" s="76" t="s">
        <v>647</v>
      </c>
    </row>
    <row r="519" spans="1:22" s="71" customFormat="1" ht="12.75" customHeight="1">
      <c r="A519" s="72" t="s">
        <v>2766</v>
      </c>
      <c r="B519" s="72" t="s">
        <v>2767</v>
      </c>
      <c r="C519" s="72" t="s">
        <v>2768</v>
      </c>
      <c r="D519" s="197" t="str">
        <f t="shared" si="41"/>
        <v>Armand Gaillard</v>
      </c>
      <c r="E519" s="197" t="str">
        <f t="shared" si="42"/>
        <v>ARMAND GAILLARD</v>
      </c>
      <c r="F519" s="189" t="str">
        <f t="shared" si="40"/>
        <v>ECOLE MATERNELLE ARMAND GAILLARD</v>
      </c>
      <c r="G519" s="72" t="s">
        <v>2735</v>
      </c>
      <c r="H519" s="72" t="s">
        <v>2706</v>
      </c>
      <c r="I519" s="73" t="s">
        <v>2707</v>
      </c>
      <c r="J519" s="74" t="s">
        <v>2769</v>
      </c>
      <c r="K519" s="72" t="s">
        <v>1455</v>
      </c>
      <c r="L519" s="72" t="s">
        <v>83</v>
      </c>
      <c r="M519" s="75" t="s">
        <v>109</v>
      </c>
      <c r="N519" s="75"/>
      <c r="O519" s="75">
        <v>6110</v>
      </c>
      <c r="P519" s="72">
        <v>604918.6</v>
      </c>
      <c r="Q519" s="72">
        <v>6876522.4000000004</v>
      </c>
      <c r="R519" s="72">
        <v>48.981597999999998</v>
      </c>
      <c r="S519" s="72">
        <v>1.7009749999999999</v>
      </c>
      <c r="T519" s="194" t="str">
        <f t="shared" si="43"/>
        <v>ARMAND GAILLARD</v>
      </c>
      <c r="U519" s="190" t="str">
        <f t="shared" si="44"/>
        <v>ARMAND GAILLARD</v>
      </c>
      <c r="V519" s="76" t="s">
        <v>647</v>
      </c>
    </row>
    <row r="520" spans="1:22" s="71" customFormat="1" ht="12.75" customHeight="1">
      <c r="A520" s="72" t="s">
        <v>2770</v>
      </c>
      <c r="B520" s="72" t="s">
        <v>2771</v>
      </c>
      <c r="C520" s="72" t="s">
        <v>2772</v>
      </c>
      <c r="D520" s="197" t="str">
        <f t="shared" si="41"/>
        <v>Les Alliers de Chavannes</v>
      </c>
      <c r="E520" s="197" t="str">
        <f t="shared" si="42"/>
        <v>LES ALLIERS DE CHAVANNES</v>
      </c>
      <c r="F520" s="189" t="str">
        <f t="shared" si="40"/>
        <v>ECOLE MATERNELLE LES ALLIERS DE CHAVANNES</v>
      </c>
      <c r="G520" s="72" t="s">
        <v>2773</v>
      </c>
      <c r="H520" s="72" t="s">
        <v>2706</v>
      </c>
      <c r="I520" s="73" t="s">
        <v>2707</v>
      </c>
      <c r="J520" s="74" t="s">
        <v>2774</v>
      </c>
      <c r="K520" s="72" t="s">
        <v>1455</v>
      </c>
      <c r="L520" s="72" t="s">
        <v>83</v>
      </c>
      <c r="M520" s="75" t="s">
        <v>109</v>
      </c>
      <c r="N520" s="75"/>
      <c r="O520" s="75">
        <v>4202</v>
      </c>
      <c r="P520" s="72">
        <v>605970.9</v>
      </c>
      <c r="Q520" s="72">
        <v>6875947.7999999998</v>
      </c>
      <c r="R520" s="72">
        <v>48.976585999999998</v>
      </c>
      <c r="S520" s="72">
        <v>1.715476</v>
      </c>
      <c r="T520" s="194" t="str">
        <f t="shared" si="43"/>
        <v>LES ALLIERS DE CHAVANNES</v>
      </c>
      <c r="U520" s="190" t="str">
        <f t="shared" si="44"/>
        <v>LES ALLIERS DE CHAVANNES</v>
      </c>
      <c r="V520" s="76" t="s">
        <v>647</v>
      </c>
    </row>
    <row r="521" spans="1:22" s="71" customFormat="1" ht="12.75" customHeight="1">
      <c r="A521" s="72" t="s">
        <v>2775</v>
      </c>
      <c r="B521" s="72" t="s">
        <v>2776</v>
      </c>
      <c r="C521" s="72" t="s">
        <v>245</v>
      </c>
      <c r="D521" s="197" t="str">
        <f t="shared" si="41"/>
        <v/>
      </c>
      <c r="E521" s="197" t="str">
        <f t="shared" si="42"/>
        <v/>
      </c>
      <c r="F521" s="189" t="str">
        <f t="shared" si="40"/>
        <v xml:space="preserve">ECOLE ELEMENTAIRE </v>
      </c>
      <c r="G521" s="88" t="s">
        <v>1231</v>
      </c>
      <c r="H521" s="88" t="s">
        <v>268</v>
      </c>
      <c r="I521" s="89" t="s">
        <v>2777</v>
      </c>
      <c r="J521" s="87" t="s">
        <v>2778</v>
      </c>
      <c r="K521" s="72" t="s">
        <v>400</v>
      </c>
      <c r="L521" s="72" t="s">
        <v>165</v>
      </c>
      <c r="M521" s="75"/>
      <c r="N521" s="75"/>
      <c r="O521" s="75">
        <v>3092</v>
      </c>
      <c r="P521" s="72">
        <v>613381.9</v>
      </c>
      <c r="Q521" s="72">
        <v>6862806.5</v>
      </c>
      <c r="R521" s="72">
        <v>48.859465</v>
      </c>
      <c r="S521" s="72">
        <v>1.8193859999999999</v>
      </c>
      <c r="T521" s="194" t="str">
        <f t="shared" si="43"/>
        <v xml:space="preserve">MARCQ </v>
      </c>
      <c r="U521" s="190" t="str">
        <f t="shared" si="44"/>
        <v xml:space="preserve">MARCQ </v>
      </c>
      <c r="V521" s="76" t="s">
        <v>401</v>
      </c>
    </row>
    <row r="522" spans="1:22" s="71" customFormat="1" ht="12.75" customHeight="1">
      <c r="A522" s="72" t="s">
        <v>2779</v>
      </c>
      <c r="B522" s="72" t="s">
        <v>2780</v>
      </c>
      <c r="C522" s="72" t="s">
        <v>4781</v>
      </c>
      <c r="D522" s="197" t="str">
        <f t="shared" si="41"/>
        <v>SIVOS MBT</v>
      </c>
      <c r="E522" s="197" t="str">
        <f t="shared" si="42"/>
        <v>SIVOS MBT</v>
      </c>
      <c r="F522" s="189" t="str">
        <f t="shared" si="40"/>
        <v>ECOLE MATERNELLE SIVOS MBT</v>
      </c>
      <c r="G522" s="72" t="s">
        <v>2781</v>
      </c>
      <c r="H522" s="72" t="s">
        <v>436</v>
      </c>
      <c r="I522" s="73" t="s">
        <v>2782</v>
      </c>
      <c r="J522" s="74" t="s">
        <v>2783</v>
      </c>
      <c r="K522" s="72" t="s">
        <v>250</v>
      </c>
      <c r="L522" s="72" t="s">
        <v>83</v>
      </c>
      <c r="M522" s="75"/>
      <c r="N522" s="75"/>
      <c r="O522" s="75">
        <v>8406</v>
      </c>
      <c r="P522" s="72">
        <v>615281</v>
      </c>
      <c r="Q522" s="72">
        <v>6855050.5999999996</v>
      </c>
      <c r="R522" s="72">
        <v>48.789973000000003</v>
      </c>
      <c r="S522" s="72">
        <v>1.846811</v>
      </c>
      <c r="T522" s="194" t="str">
        <f t="shared" si="43"/>
        <v>SIVOS MBT</v>
      </c>
      <c r="U522" s="190" t="str">
        <f t="shared" si="44"/>
        <v>SIVOS MBT</v>
      </c>
      <c r="V522" s="76" t="s">
        <v>166</v>
      </c>
    </row>
    <row r="523" spans="1:22" s="71" customFormat="1" ht="12.75" customHeight="1">
      <c r="A523" s="72" t="s">
        <v>2784</v>
      </c>
      <c r="B523" s="72" t="s">
        <v>2785</v>
      </c>
      <c r="C523" s="72" t="s">
        <v>2786</v>
      </c>
      <c r="D523" s="197" t="str">
        <f t="shared" si="41"/>
        <v>les violettes</v>
      </c>
      <c r="E523" s="197" t="str">
        <f t="shared" si="42"/>
        <v>LES VIOLETTES</v>
      </c>
      <c r="F523" s="189" t="str">
        <f t="shared" si="40"/>
        <v>ECOLE ELEMENTAIRE LES VIOLETTES</v>
      </c>
      <c r="G523" s="72" t="s">
        <v>2787</v>
      </c>
      <c r="H523" s="72" t="s">
        <v>2788</v>
      </c>
      <c r="I523" s="73" t="s">
        <v>2789</v>
      </c>
      <c r="J523" s="74" t="s">
        <v>2790</v>
      </c>
      <c r="K523" s="72" t="s">
        <v>259</v>
      </c>
      <c r="L523" s="72" t="s">
        <v>165</v>
      </c>
      <c r="M523" s="75"/>
      <c r="N523" s="75"/>
      <c r="O523" s="75">
        <v>5119</v>
      </c>
      <c r="P523" s="72">
        <v>632317.1</v>
      </c>
      <c r="Q523" s="72">
        <v>6864989</v>
      </c>
      <c r="R523" s="72">
        <v>48.881359000000003</v>
      </c>
      <c r="S523" s="72">
        <v>2.0771000000000002</v>
      </c>
      <c r="T523" s="194" t="str">
        <f t="shared" si="43"/>
        <v>LES VIOLETTES</v>
      </c>
      <c r="U523" s="190" t="str">
        <f t="shared" si="44"/>
        <v>LES VIOLETTES</v>
      </c>
      <c r="V523" s="76" t="s">
        <v>180</v>
      </c>
    </row>
    <row r="524" spans="1:22" s="71" customFormat="1" ht="12.75" customHeight="1">
      <c r="A524" s="72" t="s">
        <v>2791</v>
      </c>
      <c r="B524" s="72" t="s">
        <v>2792</v>
      </c>
      <c r="C524" s="72" t="s">
        <v>2589</v>
      </c>
      <c r="D524" s="197" t="str">
        <f t="shared" si="41"/>
        <v>Les Violettes</v>
      </c>
      <c r="E524" s="197" t="str">
        <f t="shared" si="42"/>
        <v>LES VIOLETTES</v>
      </c>
      <c r="F524" s="189" t="str">
        <f t="shared" si="40"/>
        <v>ECOLE MATERNELLE LES VIOLETTES</v>
      </c>
      <c r="G524" s="72" t="s">
        <v>2787</v>
      </c>
      <c r="H524" s="72" t="s">
        <v>2788</v>
      </c>
      <c r="I524" s="73" t="s">
        <v>2789</v>
      </c>
      <c r="J524" s="87" t="s">
        <v>2793</v>
      </c>
      <c r="K524" s="72" t="s">
        <v>259</v>
      </c>
      <c r="L524" s="72" t="s">
        <v>83</v>
      </c>
      <c r="M524" s="75"/>
      <c r="N524" s="75"/>
      <c r="O524" s="75">
        <v>7721</v>
      </c>
      <c r="P524" s="72">
        <v>632305.1</v>
      </c>
      <c r="Q524" s="72">
        <v>6864945.5</v>
      </c>
      <c r="R524" s="72">
        <v>48.880966000000001</v>
      </c>
      <c r="S524" s="72">
        <v>2.076943</v>
      </c>
      <c r="T524" s="194" t="str">
        <f t="shared" si="43"/>
        <v>LES VIOLETTES</v>
      </c>
      <c r="U524" s="190" t="str">
        <f t="shared" si="44"/>
        <v>LES VIOLETTES</v>
      </c>
      <c r="V524" s="76" t="s">
        <v>180</v>
      </c>
    </row>
    <row r="525" spans="1:22" s="71" customFormat="1" ht="12.75" customHeight="1">
      <c r="A525" s="72" t="s">
        <v>2794</v>
      </c>
      <c r="B525" s="88" t="s">
        <v>2795</v>
      </c>
      <c r="C525" s="88" t="s">
        <v>4774</v>
      </c>
      <c r="D525" s="197" t="str">
        <f t="shared" si="41"/>
        <v>des Crayons</v>
      </c>
      <c r="E525" s="197" t="str">
        <f t="shared" si="42"/>
        <v>DES CRAYONS</v>
      </c>
      <c r="F525" s="189" t="str">
        <f t="shared" si="40"/>
        <v>ECOLE PRIMAIRE DES CRAYONS</v>
      </c>
      <c r="G525" s="88" t="s">
        <v>2796</v>
      </c>
      <c r="H525" s="88" t="s">
        <v>2797</v>
      </c>
      <c r="I525" s="89" t="s">
        <v>2798</v>
      </c>
      <c r="J525" s="87" t="s">
        <v>2799</v>
      </c>
      <c r="K525" s="88" t="s">
        <v>271</v>
      </c>
      <c r="L525" s="88" t="s">
        <v>195</v>
      </c>
      <c r="M525" s="75"/>
      <c r="N525" s="75"/>
      <c r="O525" s="75">
        <v>7296</v>
      </c>
      <c r="P525" s="72">
        <v>617737.80000000005</v>
      </c>
      <c r="Q525" s="72">
        <v>6866278.7999999998</v>
      </c>
      <c r="R525" s="72">
        <v>48.891258999999998</v>
      </c>
      <c r="S525" s="72">
        <v>1.8780760000000001</v>
      </c>
      <c r="T525" s="194" t="str">
        <f t="shared" si="43"/>
        <v>DES CRAYONS</v>
      </c>
      <c r="U525" s="190" t="str">
        <f t="shared" si="44"/>
        <v>LES CRAYONS</v>
      </c>
      <c r="V525" s="76" t="s">
        <v>251</v>
      </c>
    </row>
    <row r="526" spans="1:22" s="71" customFormat="1" ht="12.75" customHeight="1">
      <c r="A526" s="72" t="s">
        <v>2800</v>
      </c>
      <c r="B526" s="88" t="s">
        <v>2801</v>
      </c>
      <c r="C526" s="88" t="s">
        <v>2802</v>
      </c>
      <c r="D526" s="197" t="str">
        <f t="shared" si="41"/>
        <v>Champ des Oiseaux</v>
      </c>
      <c r="E526" s="197" t="str">
        <f t="shared" si="42"/>
        <v>CHAMP DES OISEAUX</v>
      </c>
      <c r="F526" s="189" t="str">
        <f t="shared" si="40"/>
        <v>ECOLE ELEMENTAIRE CHAMP DES OISEAUX</v>
      </c>
      <c r="G526" s="88" t="s">
        <v>2803</v>
      </c>
      <c r="H526" s="88" t="s">
        <v>2804</v>
      </c>
      <c r="I526" s="89" t="s">
        <v>2805</v>
      </c>
      <c r="J526" s="87" t="s">
        <v>2806</v>
      </c>
      <c r="K526" s="88" t="s">
        <v>414</v>
      </c>
      <c r="L526" s="88" t="s">
        <v>165</v>
      </c>
      <c r="M526" s="75"/>
      <c r="N526" s="75"/>
      <c r="O526" s="75">
        <v>9064</v>
      </c>
      <c r="P526" s="72">
        <v>633039.80000000005</v>
      </c>
      <c r="Q526" s="72">
        <v>6864312.9000000004</v>
      </c>
      <c r="R526" s="72">
        <v>48.875354999999999</v>
      </c>
      <c r="S526" s="72">
        <v>2.0870600000000001</v>
      </c>
      <c r="T526" s="194" t="str">
        <f t="shared" si="43"/>
        <v>CHAMP DES OISEAUX</v>
      </c>
      <c r="U526" s="190" t="str">
        <f t="shared" si="44"/>
        <v>CHAMP DES OISEAUX</v>
      </c>
      <c r="V526" s="76" t="s">
        <v>761</v>
      </c>
    </row>
    <row r="527" spans="1:22" s="71" customFormat="1" ht="12.75" customHeight="1">
      <c r="A527" s="72" t="s">
        <v>2807</v>
      </c>
      <c r="B527" s="72" t="s">
        <v>2808</v>
      </c>
      <c r="C527" s="72" t="s">
        <v>885</v>
      </c>
      <c r="D527" s="197" t="str">
        <f t="shared" si="41"/>
        <v>Jean Rostand</v>
      </c>
      <c r="E527" s="197" t="str">
        <f t="shared" si="42"/>
        <v>JEAN ROSTAND</v>
      </c>
      <c r="F527" s="189" t="str">
        <f t="shared" si="40"/>
        <v>ECOLE ELEMENTAIRE JEAN ROSTAND</v>
      </c>
      <c r="G527" s="72" t="s">
        <v>2809</v>
      </c>
      <c r="H527" s="72" t="s">
        <v>2804</v>
      </c>
      <c r="I527" s="73" t="s">
        <v>2805</v>
      </c>
      <c r="J527" s="74" t="s">
        <v>2810</v>
      </c>
      <c r="K527" s="72" t="s">
        <v>414</v>
      </c>
      <c r="L527" s="72" t="s">
        <v>165</v>
      </c>
      <c r="M527" s="75"/>
      <c r="N527" s="75"/>
      <c r="O527" s="75">
        <v>3993</v>
      </c>
      <c r="P527" s="72">
        <v>633370.19999999995</v>
      </c>
      <c r="Q527" s="72">
        <v>6864360.9000000004</v>
      </c>
      <c r="R527" s="72">
        <v>48.875821000000002</v>
      </c>
      <c r="S527" s="72">
        <v>2.0915569999999999</v>
      </c>
      <c r="T527" s="194" t="str">
        <f t="shared" si="43"/>
        <v>JEAN ROSTAND</v>
      </c>
      <c r="U527" s="190" t="str">
        <f t="shared" si="44"/>
        <v>JEAN ROSTAND</v>
      </c>
      <c r="V527" s="76" t="s">
        <v>761</v>
      </c>
    </row>
    <row r="528" spans="1:22" s="71" customFormat="1" ht="12.75" customHeight="1">
      <c r="A528" s="72" t="s">
        <v>2811</v>
      </c>
      <c r="B528" s="72" t="s">
        <v>2812</v>
      </c>
      <c r="C528" s="72" t="s">
        <v>2813</v>
      </c>
      <c r="D528" s="197" t="str">
        <f t="shared" si="41"/>
        <v>César Geoffray</v>
      </c>
      <c r="E528" s="197" t="str">
        <f t="shared" si="42"/>
        <v>CESAR GEOFFRAY</v>
      </c>
      <c r="F528" s="189" t="str">
        <f t="shared" si="40"/>
        <v>ECOLE MATERNELLE CESAR GEOFFRAY</v>
      </c>
      <c r="G528" s="72" t="s">
        <v>1188</v>
      </c>
      <c r="H528" s="72" t="s">
        <v>2804</v>
      </c>
      <c r="I528" s="73" t="s">
        <v>2805</v>
      </c>
      <c r="J528" s="74" t="s">
        <v>2814</v>
      </c>
      <c r="K528" s="72" t="s">
        <v>414</v>
      </c>
      <c r="L528" s="72" t="s">
        <v>83</v>
      </c>
      <c r="M528" s="75"/>
      <c r="N528" s="75"/>
      <c r="O528" s="75">
        <v>9538</v>
      </c>
      <c r="P528" s="72">
        <v>633583.80000000005</v>
      </c>
      <c r="Q528" s="72">
        <v>6864453</v>
      </c>
      <c r="R528" s="72">
        <v>48.876671000000002</v>
      </c>
      <c r="S528" s="72">
        <v>2.094455</v>
      </c>
      <c r="T528" s="194" t="str">
        <f t="shared" si="43"/>
        <v>CESAR GEOFFRAY</v>
      </c>
      <c r="U528" s="190" t="str">
        <f t="shared" si="44"/>
        <v>CESAR GEOFFRAY</v>
      </c>
      <c r="V528" s="76" t="s">
        <v>761</v>
      </c>
    </row>
    <row r="529" spans="1:22" s="71" customFormat="1" ht="12.75" customHeight="1">
      <c r="A529" s="72" t="s">
        <v>2815</v>
      </c>
      <c r="B529" s="72" t="s">
        <v>2816</v>
      </c>
      <c r="C529" s="72" t="s">
        <v>2817</v>
      </c>
      <c r="D529" s="197" t="str">
        <f t="shared" si="41"/>
        <v>Docteur Schweitzer</v>
      </c>
      <c r="E529" s="197" t="str">
        <f t="shared" si="42"/>
        <v>DOCTEUR SCHWEITZER</v>
      </c>
      <c r="F529" s="189" t="str">
        <f t="shared" si="40"/>
        <v>ECOLE ELEMENTAIRE DOCTEUR SCHWEITZER</v>
      </c>
      <c r="G529" s="72" t="s">
        <v>2818</v>
      </c>
      <c r="H529" s="72" t="s">
        <v>2804</v>
      </c>
      <c r="I529" s="73" t="s">
        <v>2805</v>
      </c>
      <c r="J529" s="74" t="s">
        <v>2819</v>
      </c>
      <c r="K529" s="72" t="s">
        <v>414</v>
      </c>
      <c r="L529" s="72" t="s">
        <v>165</v>
      </c>
      <c r="M529" s="75"/>
      <c r="N529" s="75"/>
      <c r="O529" s="75">
        <v>4596</v>
      </c>
      <c r="P529" s="72">
        <v>633722.4</v>
      </c>
      <c r="Q529" s="72">
        <v>6863543.9000000004</v>
      </c>
      <c r="R529" s="72">
        <v>48.868510000000001</v>
      </c>
      <c r="S529" s="72">
        <v>2.0964860000000001</v>
      </c>
      <c r="T529" s="194" t="str">
        <f t="shared" si="43"/>
        <v>DOCTEUR SCHWEITZER</v>
      </c>
      <c r="U529" s="190" t="str">
        <f t="shared" si="44"/>
        <v>DOCTEUR SCHWEITZER</v>
      </c>
      <c r="V529" s="76" t="s">
        <v>761</v>
      </c>
    </row>
    <row r="530" spans="1:22" s="71" customFormat="1" ht="12.75" customHeight="1">
      <c r="A530" s="72" t="s">
        <v>2820</v>
      </c>
      <c r="B530" s="72" t="s">
        <v>2821</v>
      </c>
      <c r="C530" s="72" t="s">
        <v>274</v>
      </c>
      <c r="D530" s="197" t="str">
        <f t="shared" si="41"/>
        <v>Antoine de Saint-Exupéry</v>
      </c>
      <c r="E530" s="197" t="str">
        <f t="shared" si="42"/>
        <v>ANTOINE DE SAINT-EXUPERY</v>
      </c>
      <c r="F530" s="189" t="str">
        <f t="shared" si="40"/>
        <v>ECOLE ELEMENTAIRE ANTOINE DE SAINT-EXUPERY</v>
      </c>
      <c r="G530" s="72" t="s">
        <v>2822</v>
      </c>
      <c r="H530" s="72" t="s">
        <v>2804</v>
      </c>
      <c r="I530" s="73" t="s">
        <v>2805</v>
      </c>
      <c r="J530" s="74" t="s">
        <v>2823</v>
      </c>
      <c r="K530" s="72" t="s">
        <v>414</v>
      </c>
      <c r="L530" s="72" t="s">
        <v>165</v>
      </c>
      <c r="M530" s="75"/>
      <c r="N530" s="75"/>
      <c r="O530" s="75">
        <v>8073</v>
      </c>
      <c r="P530" s="72">
        <v>634158.1</v>
      </c>
      <c r="Q530" s="72">
        <v>6864884.7000000002</v>
      </c>
      <c r="R530" s="72">
        <v>48.880611999999999</v>
      </c>
      <c r="S530" s="72">
        <v>2.102217</v>
      </c>
      <c r="T530" s="194" t="str">
        <f t="shared" si="43"/>
        <v>ANTOINE DE SAINT-EXUPERY</v>
      </c>
      <c r="U530" s="190" t="str">
        <f t="shared" si="44"/>
        <v>ANTOINE DE SAINT-EXUPERY</v>
      </c>
      <c r="V530" s="76" t="s">
        <v>761</v>
      </c>
    </row>
    <row r="531" spans="1:22" s="71" customFormat="1" ht="12.75" customHeight="1">
      <c r="A531" s="72" t="s">
        <v>2824</v>
      </c>
      <c r="B531" s="72" t="s">
        <v>2825</v>
      </c>
      <c r="C531" s="72" t="s">
        <v>2826</v>
      </c>
      <c r="D531" s="197" t="str">
        <f t="shared" si="41"/>
        <v>Raymond Gilles</v>
      </c>
      <c r="E531" s="197" t="str">
        <f t="shared" si="42"/>
        <v>RAYMOND GILLES</v>
      </c>
      <c r="F531" s="189" t="str">
        <f t="shared" si="40"/>
        <v>ECOLE MATERNELLE RAYMOND GILLES</v>
      </c>
      <c r="G531" s="72" t="s">
        <v>2827</v>
      </c>
      <c r="H531" s="72" t="s">
        <v>2804</v>
      </c>
      <c r="I531" s="73" t="s">
        <v>2805</v>
      </c>
      <c r="J531" s="74" t="s">
        <v>2828</v>
      </c>
      <c r="K531" s="72" t="s">
        <v>414</v>
      </c>
      <c r="L531" s="72" t="s">
        <v>83</v>
      </c>
      <c r="M531" s="75"/>
      <c r="N531" s="75"/>
      <c r="O531" s="75">
        <v>4942</v>
      </c>
      <c r="P531" s="72">
        <v>633022.6</v>
      </c>
      <c r="Q531" s="72">
        <v>6864279.0999999996</v>
      </c>
      <c r="R531" s="72">
        <v>48.875048999999997</v>
      </c>
      <c r="S531" s="72">
        <v>2.0868310000000001</v>
      </c>
      <c r="T531" s="194" t="str">
        <f t="shared" si="43"/>
        <v>RAYMOND GILLES</v>
      </c>
      <c r="U531" s="190" t="str">
        <f t="shared" si="44"/>
        <v>RAYMOND GILLES</v>
      </c>
      <c r="V531" s="76" t="s">
        <v>761</v>
      </c>
    </row>
    <row r="532" spans="1:22" s="71" customFormat="1" ht="12.75" customHeight="1">
      <c r="A532" s="72" t="s">
        <v>2829</v>
      </c>
      <c r="B532" s="72" t="s">
        <v>2830</v>
      </c>
      <c r="C532" s="72" t="s">
        <v>2831</v>
      </c>
      <c r="D532" s="197" t="str">
        <f t="shared" si="41"/>
        <v>Antoine de Saint-Exupéry</v>
      </c>
      <c r="E532" s="197" t="str">
        <f t="shared" si="42"/>
        <v>ANTOINE DE SAINT-EXUPERY</v>
      </c>
      <c r="F532" s="189" t="str">
        <f t="shared" si="40"/>
        <v>ECOLE MATERNELLE ANTOINE DE SAINT-EXUPERY</v>
      </c>
      <c r="G532" s="72" t="s">
        <v>2832</v>
      </c>
      <c r="H532" s="72" t="s">
        <v>2804</v>
      </c>
      <c r="I532" s="73" t="s">
        <v>2805</v>
      </c>
      <c r="J532" s="74" t="s">
        <v>2833</v>
      </c>
      <c r="K532" s="72" t="s">
        <v>414</v>
      </c>
      <c r="L532" s="72" t="s">
        <v>83</v>
      </c>
      <c r="M532" s="75"/>
      <c r="N532" s="75"/>
      <c r="O532" s="75">
        <v>3867</v>
      </c>
      <c r="P532" s="72">
        <v>634178.69999999995</v>
      </c>
      <c r="Q532" s="72">
        <v>6864769.2999999998</v>
      </c>
      <c r="R532" s="72">
        <v>48.879576</v>
      </c>
      <c r="S532" s="72">
        <v>2.1025160000000001</v>
      </c>
      <c r="T532" s="194" t="str">
        <f t="shared" si="43"/>
        <v>ANTOINE DE SAINT-EXUPERY</v>
      </c>
      <c r="U532" s="190" t="str">
        <f t="shared" si="44"/>
        <v>ANTOINE DE SAINT-EXUPERY</v>
      </c>
      <c r="V532" s="76" t="s">
        <v>761</v>
      </c>
    </row>
    <row r="533" spans="1:22" s="71" customFormat="1" ht="12.75" customHeight="1">
      <c r="A533" s="72" t="s">
        <v>2834</v>
      </c>
      <c r="B533" s="72" t="s">
        <v>2835</v>
      </c>
      <c r="C533" s="72" t="s">
        <v>2836</v>
      </c>
      <c r="D533" s="197" t="str">
        <f t="shared" si="41"/>
        <v>Professeur Ramon</v>
      </c>
      <c r="E533" s="197" t="str">
        <f t="shared" si="42"/>
        <v>PROFESSEUR RAMON</v>
      </c>
      <c r="F533" s="189" t="str">
        <f t="shared" si="40"/>
        <v>ECOLE MATERNELLE PROFESSEUR RAMON</v>
      </c>
      <c r="G533" s="72" t="s">
        <v>2837</v>
      </c>
      <c r="H533" s="72" t="s">
        <v>2804</v>
      </c>
      <c r="I533" s="73" t="s">
        <v>2805</v>
      </c>
      <c r="J533" s="74" t="s">
        <v>2838</v>
      </c>
      <c r="K533" s="72" t="s">
        <v>414</v>
      </c>
      <c r="L533" s="72" t="s">
        <v>83</v>
      </c>
      <c r="M533" s="75"/>
      <c r="N533" s="75"/>
      <c r="O533" s="75">
        <v>1809</v>
      </c>
      <c r="P533" s="72">
        <v>633802.4</v>
      </c>
      <c r="Q533" s="72">
        <v>6864590.4000000004</v>
      </c>
      <c r="R533" s="72">
        <v>48.877929000000002</v>
      </c>
      <c r="S533" s="72">
        <v>2.097413</v>
      </c>
      <c r="T533" s="194" t="str">
        <f t="shared" si="43"/>
        <v>PROFESSEUR RAMON</v>
      </c>
      <c r="U533" s="190" t="str">
        <f t="shared" si="44"/>
        <v>PROFESSEUR RAMON</v>
      </c>
      <c r="V533" s="76" t="s">
        <v>761</v>
      </c>
    </row>
    <row r="534" spans="1:22" s="71" customFormat="1" ht="12.75" customHeight="1">
      <c r="A534" s="72" t="s">
        <v>2839</v>
      </c>
      <c r="B534" s="72" t="s">
        <v>2840</v>
      </c>
      <c r="C534" s="72" t="s">
        <v>2841</v>
      </c>
      <c r="D534" s="197" t="str">
        <f t="shared" si="41"/>
        <v>Docteur Schweitzer</v>
      </c>
      <c r="E534" s="197" t="str">
        <f t="shared" si="42"/>
        <v>DOCTEUR SCHWEITZER</v>
      </c>
      <c r="F534" s="189" t="str">
        <f t="shared" si="40"/>
        <v>ECOLE MATERNELLE DOCTEUR SCHWEITZER</v>
      </c>
      <c r="G534" s="72" t="s">
        <v>2842</v>
      </c>
      <c r="H534" s="72" t="s">
        <v>2804</v>
      </c>
      <c r="I534" s="73" t="s">
        <v>2805</v>
      </c>
      <c r="J534" s="74" t="s">
        <v>2843</v>
      </c>
      <c r="K534" s="72" t="s">
        <v>414</v>
      </c>
      <c r="L534" s="72" t="s">
        <v>83</v>
      </c>
      <c r="M534" s="75"/>
      <c r="N534" s="75"/>
      <c r="O534" s="75">
        <v>4154</v>
      </c>
      <c r="P534" s="72">
        <v>633780.1</v>
      </c>
      <c r="Q534" s="72">
        <v>6863687.2000000002</v>
      </c>
      <c r="R534" s="72">
        <v>48.869804999999999</v>
      </c>
      <c r="S534" s="72">
        <v>2.0972499999999998</v>
      </c>
      <c r="T534" s="194" t="str">
        <f t="shared" si="43"/>
        <v>DOCTEUR SCHWEITZER</v>
      </c>
      <c r="U534" s="190" t="str">
        <f t="shared" si="44"/>
        <v>DOCTEUR SCHWEITZER</v>
      </c>
      <c r="V534" s="76" t="s">
        <v>761</v>
      </c>
    </row>
    <row r="535" spans="1:22" s="71" customFormat="1" ht="12.75" customHeight="1">
      <c r="A535" s="72" t="s">
        <v>2844</v>
      </c>
      <c r="B535" s="72" t="s">
        <v>2845</v>
      </c>
      <c r="C535" s="72" t="s">
        <v>2846</v>
      </c>
      <c r="D535" s="197" t="str">
        <f t="shared" si="41"/>
        <v>René Coty</v>
      </c>
      <c r="E535" s="197" t="str">
        <f t="shared" si="42"/>
        <v>RENE COTY</v>
      </c>
      <c r="F535" s="189" t="str">
        <f t="shared" si="40"/>
        <v>ECOLE ELEMENTAIRE RENE COTY</v>
      </c>
      <c r="G535" s="72" t="s">
        <v>2847</v>
      </c>
      <c r="H535" s="72" t="s">
        <v>430</v>
      </c>
      <c r="I535" s="73" t="s">
        <v>2848</v>
      </c>
      <c r="J535" s="74" t="s">
        <v>2849</v>
      </c>
      <c r="K535" s="72" t="s">
        <v>271</v>
      </c>
      <c r="L535" s="72" t="s">
        <v>165</v>
      </c>
      <c r="M535" s="75"/>
      <c r="N535" s="75"/>
      <c r="O535" s="75">
        <v>6206</v>
      </c>
      <c r="P535" s="72">
        <v>615856.30000000005</v>
      </c>
      <c r="Q535" s="72">
        <v>6868681.2999999998</v>
      </c>
      <c r="R535" s="72">
        <v>48.912618999999999</v>
      </c>
      <c r="S535" s="72">
        <v>1.8519429999999999</v>
      </c>
      <c r="T535" s="194" t="str">
        <f t="shared" si="43"/>
        <v>RENE COTY</v>
      </c>
      <c r="U535" s="190" t="str">
        <f t="shared" si="44"/>
        <v>RENE COTY</v>
      </c>
      <c r="V535" s="76" t="s">
        <v>251</v>
      </c>
    </row>
    <row r="536" spans="1:22" s="71" customFormat="1" ht="12.75" customHeight="1">
      <c r="A536" s="72" t="s">
        <v>2850</v>
      </c>
      <c r="B536" s="72" t="s">
        <v>2851</v>
      </c>
      <c r="C536" s="88" t="s">
        <v>4773</v>
      </c>
      <c r="D536" s="197" t="str">
        <f t="shared" si="41"/>
        <v>Jean-Baptiste Charcot</v>
      </c>
      <c r="E536" s="197" t="str">
        <f t="shared" si="42"/>
        <v>JEAN-BAPTISTE CHARCOT</v>
      </c>
      <c r="F536" s="189" t="str">
        <f t="shared" si="40"/>
        <v>ECOLE PRIMAIRE JEAN-BAPTISTE CHARCOT</v>
      </c>
      <c r="G536" s="72" t="s">
        <v>2852</v>
      </c>
      <c r="H536" s="72" t="s">
        <v>430</v>
      </c>
      <c r="I536" s="73" t="s">
        <v>2848</v>
      </c>
      <c r="J536" s="74" t="s">
        <v>2853</v>
      </c>
      <c r="K536" s="72" t="s">
        <v>271</v>
      </c>
      <c r="L536" s="80" t="s">
        <v>195</v>
      </c>
      <c r="M536" s="75"/>
      <c r="N536" s="75"/>
      <c r="O536" s="75">
        <v>9469</v>
      </c>
      <c r="P536" s="72">
        <v>615449.5</v>
      </c>
      <c r="Q536" s="72">
        <v>6868387.5999999996</v>
      </c>
      <c r="R536" s="72">
        <v>48.909925000000001</v>
      </c>
      <c r="S536" s="72">
        <v>1.846452</v>
      </c>
      <c r="T536" s="194" t="str">
        <f t="shared" si="43"/>
        <v>JEAN-BAPTISTE CHARCOT</v>
      </c>
      <c r="U536" s="190" t="str">
        <f t="shared" si="44"/>
        <v>JEAN-BAPTISTE CHARCOT</v>
      </c>
      <c r="V536" s="76" t="s">
        <v>251</v>
      </c>
    </row>
    <row r="537" spans="1:22" s="71" customFormat="1" ht="12.75" customHeight="1">
      <c r="A537" s="72" t="s">
        <v>2854</v>
      </c>
      <c r="B537" s="72" t="s">
        <v>2855</v>
      </c>
      <c r="C537" s="72" t="s">
        <v>2856</v>
      </c>
      <c r="D537" s="197" t="str">
        <f t="shared" si="41"/>
        <v>René Coty</v>
      </c>
      <c r="E537" s="197" t="str">
        <f t="shared" si="42"/>
        <v>RENE COTY</v>
      </c>
      <c r="F537" s="189" t="str">
        <f t="shared" si="40"/>
        <v>ECOLE MATERNELLE RENE COTY</v>
      </c>
      <c r="G537" s="72" t="s">
        <v>2857</v>
      </c>
      <c r="H537" s="72" t="s">
        <v>430</v>
      </c>
      <c r="I537" s="73" t="s">
        <v>2848</v>
      </c>
      <c r="J537" s="74" t="s">
        <v>2858</v>
      </c>
      <c r="K537" s="72" t="s">
        <v>271</v>
      </c>
      <c r="L537" s="72" t="s">
        <v>83</v>
      </c>
      <c r="M537" s="75"/>
      <c r="N537" s="75"/>
      <c r="O537" s="75">
        <v>6768</v>
      </c>
      <c r="P537" s="72">
        <v>615841.9</v>
      </c>
      <c r="Q537" s="72">
        <v>6868720.7999999998</v>
      </c>
      <c r="R537" s="72">
        <v>48.912973000000001</v>
      </c>
      <c r="S537" s="72">
        <v>1.851739</v>
      </c>
      <c r="T537" s="194" t="str">
        <f t="shared" si="43"/>
        <v>RENE COTY</v>
      </c>
      <c r="U537" s="190" t="str">
        <f t="shared" si="44"/>
        <v>RENE COTY</v>
      </c>
      <c r="V537" s="76" t="s">
        <v>251</v>
      </c>
    </row>
    <row r="538" spans="1:22" s="71" customFormat="1" ht="12.75" customHeight="1">
      <c r="A538" s="72" t="s">
        <v>2859</v>
      </c>
      <c r="B538" s="72" t="s">
        <v>2860</v>
      </c>
      <c r="C538" s="72" t="s">
        <v>245</v>
      </c>
      <c r="D538" s="197" t="str">
        <f t="shared" si="41"/>
        <v/>
      </c>
      <c r="E538" s="197" t="str">
        <f t="shared" si="42"/>
        <v/>
      </c>
      <c r="F538" s="189" t="str">
        <f t="shared" si="40"/>
        <v xml:space="preserve">ECOLE PRIMAIRE </v>
      </c>
      <c r="G538" s="72" t="s">
        <v>2861</v>
      </c>
      <c r="H538" s="72" t="s">
        <v>424</v>
      </c>
      <c r="I538" s="73" t="s">
        <v>2862</v>
      </c>
      <c r="J538" s="74" t="s">
        <v>2863</v>
      </c>
      <c r="K538" s="72" t="s">
        <v>400</v>
      </c>
      <c r="L538" s="72" t="s">
        <v>195</v>
      </c>
      <c r="M538" s="75"/>
      <c r="N538" s="75"/>
      <c r="O538" s="75">
        <v>9750</v>
      </c>
      <c r="P538" s="72">
        <v>598275.19999999995</v>
      </c>
      <c r="Q538" s="72">
        <v>6855113.4000000004</v>
      </c>
      <c r="R538" s="72">
        <v>48.788080000000001</v>
      </c>
      <c r="S538" s="72">
        <v>1.6153569999999999</v>
      </c>
      <c r="T538" s="194" t="str">
        <f t="shared" si="43"/>
        <v>MAULETTE</v>
      </c>
      <c r="U538" s="190" t="str">
        <f t="shared" si="44"/>
        <v>MAULETTE</v>
      </c>
      <c r="V538" s="76" t="s">
        <v>251</v>
      </c>
    </row>
    <row r="539" spans="1:22" s="71" customFormat="1" ht="12.75" customHeight="1">
      <c r="A539" s="72" t="s">
        <v>2864</v>
      </c>
      <c r="B539" s="72" t="s">
        <v>2865</v>
      </c>
      <c r="C539" s="72" t="s">
        <v>2866</v>
      </c>
      <c r="D539" s="197" t="str">
        <f t="shared" si="41"/>
        <v>Tilleuls</v>
      </c>
      <c r="E539" s="197" t="str">
        <f t="shared" si="42"/>
        <v>TILLEULS</v>
      </c>
      <c r="F539" s="189" t="str">
        <f t="shared" si="40"/>
        <v>ECOLE ELEMENTAIRE TILLEULS</v>
      </c>
      <c r="G539" s="72" t="s">
        <v>2867</v>
      </c>
      <c r="H539" s="72" t="s">
        <v>2868</v>
      </c>
      <c r="I539" s="73" t="s">
        <v>2869</v>
      </c>
      <c r="J539" s="74" t="s">
        <v>2870</v>
      </c>
      <c r="K539" s="72" t="s">
        <v>818</v>
      </c>
      <c r="L539" s="72" t="s">
        <v>165</v>
      </c>
      <c r="M539" s="75"/>
      <c r="N539" s="75"/>
      <c r="O539" s="75">
        <v>4705</v>
      </c>
      <c r="P539" s="72">
        <v>631467</v>
      </c>
      <c r="Q539" s="72">
        <v>6877813.5</v>
      </c>
      <c r="R539" s="72">
        <v>48.996586000000001</v>
      </c>
      <c r="S539" s="72">
        <v>2.0634350000000001</v>
      </c>
      <c r="T539" s="194" t="str">
        <f t="shared" si="43"/>
        <v>TILLEULS</v>
      </c>
      <c r="U539" s="190" t="str">
        <f t="shared" si="44"/>
        <v>TILLEULS</v>
      </c>
      <c r="V539" s="76" t="s">
        <v>280</v>
      </c>
    </row>
    <row r="540" spans="1:22" s="71" customFormat="1" ht="12.75" customHeight="1">
      <c r="A540" s="72" t="s">
        <v>2871</v>
      </c>
      <c r="B540" s="72" t="s">
        <v>2872</v>
      </c>
      <c r="C540" s="72" t="s">
        <v>2873</v>
      </c>
      <c r="D540" s="197" t="str">
        <f t="shared" si="41"/>
        <v>La Cerisaie</v>
      </c>
      <c r="E540" s="197" t="str">
        <f t="shared" si="42"/>
        <v>LA CERISAIE</v>
      </c>
      <c r="F540" s="189" t="str">
        <f t="shared" si="40"/>
        <v>ECOLE ELEMENTAIRE LA CERISAIE</v>
      </c>
      <c r="G540" s="72" t="s">
        <v>2874</v>
      </c>
      <c r="H540" s="72" t="s">
        <v>2868</v>
      </c>
      <c r="I540" s="73" t="s">
        <v>2869</v>
      </c>
      <c r="J540" s="74" t="s">
        <v>2875</v>
      </c>
      <c r="K540" s="72" t="s">
        <v>818</v>
      </c>
      <c r="L540" s="72" t="s">
        <v>165</v>
      </c>
      <c r="M540" s="75"/>
      <c r="N540" s="75"/>
      <c r="O540" s="75">
        <v>9533</v>
      </c>
      <c r="P540" s="72">
        <v>631554.4</v>
      </c>
      <c r="Q540" s="72">
        <v>6877916.7999999998</v>
      </c>
      <c r="R540" s="72">
        <v>48.997523999999999</v>
      </c>
      <c r="S540" s="72">
        <v>2.064613</v>
      </c>
      <c r="T540" s="194" t="str">
        <f t="shared" si="43"/>
        <v>LA CERISAIE</v>
      </c>
      <c r="U540" s="190" t="str">
        <f t="shared" si="44"/>
        <v>LA CERISAIE</v>
      </c>
      <c r="V540" s="76" t="s">
        <v>280</v>
      </c>
    </row>
    <row r="541" spans="1:22" s="71" customFormat="1" ht="12.75" customHeight="1">
      <c r="A541" s="72" t="s">
        <v>2876</v>
      </c>
      <c r="B541" s="72" t="s">
        <v>2877</v>
      </c>
      <c r="C541" s="72" t="s">
        <v>2878</v>
      </c>
      <c r="D541" s="197" t="str">
        <f t="shared" si="41"/>
        <v>Chantebelle</v>
      </c>
      <c r="E541" s="197" t="str">
        <f t="shared" si="42"/>
        <v>CHANTEBELLE</v>
      </c>
      <c r="F541" s="189" t="str">
        <f t="shared" si="40"/>
        <v>ECOLE MATERNELLE CHANTEBELLE</v>
      </c>
      <c r="G541" s="72" t="s">
        <v>2874</v>
      </c>
      <c r="H541" s="72" t="s">
        <v>2868</v>
      </c>
      <c r="I541" s="73" t="s">
        <v>2869</v>
      </c>
      <c r="J541" s="74" t="s">
        <v>2879</v>
      </c>
      <c r="K541" s="72" t="s">
        <v>818</v>
      </c>
      <c r="L541" s="72" t="s">
        <v>83</v>
      </c>
      <c r="M541" s="75"/>
      <c r="N541" s="75"/>
      <c r="O541" s="75">
        <v>6232</v>
      </c>
      <c r="P541" s="72">
        <v>631538.80000000005</v>
      </c>
      <c r="Q541" s="72">
        <v>6877958.5999999996</v>
      </c>
      <c r="R541" s="72">
        <v>48.997897999999999</v>
      </c>
      <c r="S541" s="72">
        <v>2.0643929999999999</v>
      </c>
      <c r="T541" s="194" t="str">
        <f t="shared" si="43"/>
        <v>CHANTEBELLE</v>
      </c>
      <c r="U541" s="190" t="str">
        <f t="shared" si="44"/>
        <v>CHANTEBELLE</v>
      </c>
      <c r="V541" s="76" t="s">
        <v>280</v>
      </c>
    </row>
    <row r="542" spans="1:22" s="71" customFormat="1" ht="12.75" customHeight="1">
      <c r="A542" s="77" t="s">
        <v>2880</v>
      </c>
      <c r="B542" s="77" t="s">
        <v>2881</v>
      </c>
      <c r="C542" s="86" t="s">
        <v>4772</v>
      </c>
      <c r="D542" s="197" t="str">
        <f t="shared" si="41"/>
        <v>Les Bessières</v>
      </c>
      <c r="E542" s="197" t="str">
        <f t="shared" si="42"/>
        <v>LES BESSIERES</v>
      </c>
      <c r="F542" s="189" t="str">
        <f t="shared" si="40"/>
        <v>ECOLE PRIMAIRE LES BESSIERES</v>
      </c>
      <c r="G542" s="77" t="s">
        <v>2882</v>
      </c>
      <c r="H542" s="77" t="s">
        <v>963</v>
      </c>
      <c r="I542" s="85" t="s">
        <v>2883</v>
      </c>
      <c r="J542" s="87" t="s">
        <v>2884</v>
      </c>
      <c r="K542" s="77" t="s">
        <v>1141</v>
      </c>
      <c r="L542" s="88" t="s">
        <v>195</v>
      </c>
      <c r="M542" s="75"/>
      <c r="N542" s="75"/>
      <c r="O542" s="75">
        <v>3263</v>
      </c>
      <c r="P542" s="77">
        <v>621730.5</v>
      </c>
      <c r="Q542" s="77">
        <v>6852034.7999999998</v>
      </c>
      <c r="R542" s="77">
        <v>48.763666000000001</v>
      </c>
      <c r="S542" s="77">
        <v>1.9351430000000001</v>
      </c>
      <c r="T542" s="194" t="str">
        <f t="shared" si="43"/>
        <v>LES BESSIERES</v>
      </c>
      <c r="U542" s="190" t="str">
        <f t="shared" si="44"/>
        <v>LES BESSIERES</v>
      </c>
      <c r="V542" s="79" t="s">
        <v>166</v>
      </c>
    </row>
    <row r="543" spans="1:22" s="71" customFormat="1" ht="12.75" customHeight="1">
      <c r="A543" s="72" t="s">
        <v>2885</v>
      </c>
      <c r="B543" s="72" t="s">
        <v>2886</v>
      </c>
      <c r="C543" s="72" t="s">
        <v>2887</v>
      </c>
      <c r="D543" s="197" t="str">
        <f t="shared" si="41"/>
        <v>L'Agiot</v>
      </c>
      <c r="E543" s="197" t="str">
        <f t="shared" si="42"/>
        <v>L'AGIOT</v>
      </c>
      <c r="F543" s="189" t="str">
        <f t="shared" si="40"/>
        <v>ECOLE PRIMAIRE L'AGIOT</v>
      </c>
      <c r="G543" s="88" t="s">
        <v>2888</v>
      </c>
      <c r="H543" s="88" t="s">
        <v>963</v>
      </c>
      <c r="I543" s="89" t="s">
        <v>2883</v>
      </c>
      <c r="J543" s="87" t="s">
        <v>2889</v>
      </c>
      <c r="K543" s="72" t="s">
        <v>1141</v>
      </c>
      <c r="L543" s="77" t="s">
        <v>195</v>
      </c>
      <c r="M543" s="75"/>
      <c r="N543" s="75"/>
      <c r="O543" s="75">
        <v>7024</v>
      </c>
      <c r="P543" s="72">
        <v>622966.80000000005</v>
      </c>
      <c r="Q543" s="72">
        <v>6851927.9000000004</v>
      </c>
      <c r="R543" s="72">
        <v>48.762853999999997</v>
      </c>
      <c r="S543" s="72">
        <v>1.95198</v>
      </c>
      <c r="T543" s="194" t="str">
        <f t="shared" si="43"/>
        <v>L'AGIOT</v>
      </c>
      <c r="U543" s="190" t="str">
        <f t="shared" si="44"/>
        <v>L'AGIOT</v>
      </c>
      <c r="V543" s="91" t="s">
        <v>166</v>
      </c>
    </row>
    <row r="544" spans="1:22" s="71" customFormat="1" ht="12.75" customHeight="1">
      <c r="A544" s="72" t="s">
        <v>2890</v>
      </c>
      <c r="B544" s="72" t="s">
        <v>2891</v>
      </c>
      <c r="C544" s="88" t="s">
        <v>2892</v>
      </c>
      <c r="D544" s="197" t="str">
        <f t="shared" si="41"/>
        <v>La Haute Futaie</v>
      </c>
      <c r="E544" s="197" t="str">
        <f t="shared" si="42"/>
        <v>LA HAUTE FUTAIE</v>
      </c>
      <c r="F544" s="189" t="str">
        <f t="shared" si="40"/>
        <v>ECOLE MATERNELLE LA HAUTE FUTAIE</v>
      </c>
      <c r="G544" s="72" t="s">
        <v>2893</v>
      </c>
      <c r="H544" s="72" t="s">
        <v>963</v>
      </c>
      <c r="I544" s="73" t="s">
        <v>2883</v>
      </c>
      <c r="J544" s="74" t="s">
        <v>2894</v>
      </c>
      <c r="K544" s="72" t="s">
        <v>1141</v>
      </c>
      <c r="L544" s="72" t="s">
        <v>83</v>
      </c>
      <c r="M544" s="75"/>
      <c r="N544" s="75"/>
      <c r="O544" s="75">
        <v>1571</v>
      </c>
      <c r="P544" s="72">
        <v>622183.9</v>
      </c>
      <c r="Q544" s="72">
        <v>6851967.5</v>
      </c>
      <c r="R544" s="72">
        <v>48.763115999999997</v>
      </c>
      <c r="S544" s="72">
        <v>1.9413229999999999</v>
      </c>
      <c r="T544" s="194" t="str">
        <f t="shared" si="43"/>
        <v>LA HAUTE FUTAIE</v>
      </c>
      <c r="U544" s="190" t="str">
        <f t="shared" si="44"/>
        <v>LA HAUTE FUTAIE</v>
      </c>
      <c r="V544" s="76" t="s">
        <v>166</v>
      </c>
    </row>
    <row r="545" spans="1:22" s="71" customFormat="1" ht="12.75" customHeight="1">
      <c r="A545" s="72" t="s">
        <v>2895</v>
      </c>
      <c r="B545" s="72" t="s">
        <v>2896</v>
      </c>
      <c r="C545" s="88" t="s">
        <v>4771</v>
      </c>
      <c r="D545" s="197" t="str">
        <f t="shared" si="41"/>
        <v>Les Coudrays</v>
      </c>
      <c r="E545" s="197" t="str">
        <f t="shared" si="42"/>
        <v>LES COUDRAYS</v>
      </c>
      <c r="F545" s="189" t="str">
        <f t="shared" si="40"/>
        <v>ECOLE PRIMAIRE LES COUDRAYS</v>
      </c>
      <c r="G545" s="72" t="s">
        <v>2897</v>
      </c>
      <c r="H545" s="72" t="s">
        <v>963</v>
      </c>
      <c r="I545" s="73" t="s">
        <v>2883</v>
      </c>
      <c r="J545" s="87" t="s">
        <v>2898</v>
      </c>
      <c r="K545" s="72" t="s">
        <v>1141</v>
      </c>
      <c r="L545" s="88" t="s">
        <v>195</v>
      </c>
      <c r="M545" s="75"/>
      <c r="N545" s="75"/>
      <c r="O545" s="75">
        <v>3257</v>
      </c>
      <c r="P545" s="72">
        <v>622094.1</v>
      </c>
      <c r="Q545" s="72">
        <v>6852688</v>
      </c>
      <c r="R545" s="72">
        <v>48.769584999999999</v>
      </c>
      <c r="S545" s="72">
        <v>1.93997</v>
      </c>
      <c r="T545" s="194" t="str">
        <f t="shared" si="43"/>
        <v>LES COUDRAYS</v>
      </c>
      <c r="U545" s="190" t="str">
        <f t="shared" si="44"/>
        <v>LES COUDRAYS</v>
      </c>
      <c r="V545" s="76" t="s">
        <v>166</v>
      </c>
    </row>
    <row r="546" spans="1:22" s="71" customFormat="1" ht="12.75" customHeight="1">
      <c r="A546" s="72" t="s">
        <v>2899</v>
      </c>
      <c r="B546" s="72" t="s">
        <v>2900</v>
      </c>
      <c r="C546" s="88" t="s">
        <v>4770</v>
      </c>
      <c r="D546" s="197" t="str">
        <f t="shared" si="41"/>
        <v>La Marnière</v>
      </c>
      <c r="E546" s="197" t="str">
        <f t="shared" si="42"/>
        <v>LA MARNIERE</v>
      </c>
      <c r="F546" s="189" t="str">
        <f t="shared" si="40"/>
        <v>ECOLE PRIMAIRE LA MARNIERE</v>
      </c>
      <c r="G546" s="72" t="s">
        <v>2901</v>
      </c>
      <c r="H546" s="72" t="s">
        <v>963</v>
      </c>
      <c r="I546" s="73" t="s">
        <v>2883</v>
      </c>
      <c r="J546" s="74" t="s">
        <v>2902</v>
      </c>
      <c r="K546" s="72" t="s">
        <v>1141</v>
      </c>
      <c r="L546" s="88" t="s">
        <v>195</v>
      </c>
      <c r="M546" s="75"/>
      <c r="N546" s="75"/>
      <c r="O546" s="75">
        <v>7977</v>
      </c>
      <c r="P546" s="72">
        <v>621335.19999999995</v>
      </c>
      <c r="Q546" s="72">
        <v>6852484.4000000004</v>
      </c>
      <c r="R546" s="72">
        <v>48.767662000000001</v>
      </c>
      <c r="S546" s="72">
        <v>1.929683</v>
      </c>
      <c r="T546" s="194" t="str">
        <f t="shared" si="43"/>
        <v>LA MARNIERE</v>
      </c>
      <c r="U546" s="190" t="str">
        <f t="shared" si="44"/>
        <v>LA MARNIERE</v>
      </c>
      <c r="V546" s="76" t="s">
        <v>166</v>
      </c>
    </row>
    <row r="547" spans="1:22" s="71" customFormat="1" ht="12.75" customHeight="1">
      <c r="A547" s="72" t="s">
        <v>2903</v>
      </c>
      <c r="B547" s="72" t="s">
        <v>2904</v>
      </c>
      <c r="C547" s="88" t="s">
        <v>2024</v>
      </c>
      <c r="D547" s="197" t="str">
        <f t="shared" si="41"/>
        <v>Centre</v>
      </c>
      <c r="E547" s="197" t="str">
        <f t="shared" si="42"/>
        <v>CENTRE</v>
      </c>
      <c r="F547" s="189" t="str">
        <f t="shared" si="40"/>
        <v>ECOLE MATERNELLE CENTRE</v>
      </c>
      <c r="G547" s="72" t="s">
        <v>2905</v>
      </c>
      <c r="H547" s="72" t="s">
        <v>963</v>
      </c>
      <c r="I547" s="73" t="s">
        <v>2883</v>
      </c>
      <c r="J547" s="87" t="s">
        <v>2906</v>
      </c>
      <c r="K547" s="72" t="s">
        <v>1141</v>
      </c>
      <c r="L547" s="72" t="s">
        <v>83</v>
      </c>
      <c r="M547" s="75"/>
      <c r="N547" s="75"/>
      <c r="O547" s="75">
        <v>6949</v>
      </c>
      <c r="P547" s="72">
        <v>622417.69999999995</v>
      </c>
      <c r="Q547" s="72">
        <v>6851983.7999999998</v>
      </c>
      <c r="R547" s="72">
        <v>48.763291000000002</v>
      </c>
      <c r="S547" s="72">
        <v>1.944501</v>
      </c>
      <c r="T547" s="194" t="str">
        <f t="shared" si="43"/>
        <v>CENTRE</v>
      </c>
      <c r="U547" s="190" t="str">
        <f t="shared" si="44"/>
        <v>CENTRE</v>
      </c>
      <c r="V547" s="76" t="s">
        <v>166</v>
      </c>
    </row>
    <row r="548" spans="1:22" s="71" customFormat="1" ht="12.75" customHeight="1">
      <c r="A548" s="72" t="s">
        <v>2907</v>
      </c>
      <c r="B548" s="72" t="s">
        <v>2908</v>
      </c>
      <c r="C548" s="72" t="s">
        <v>2909</v>
      </c>
      <c r="D548" s="197" t="str">
        <f t="shared" si="41"/>
        <v>Le Chapiteau</v>
      </c>
      <c r="E548" s="197" t="str">
        <f t="shared" si="42"/>
        <v>LE CHAPITEAU</v>
      </c>
      <c r="F548" s="189" t="str">
        <f t="shared" si="40"/>
        <v>ECOLE MATERNELLE LE CHAPITEAU</v>
      </c>
      <c r="G548" s="72" t="s">
        <v>2910</v>
      </c>
      <c r="H548" s="72" t="s">
        <v>963</v>
      </c>
      <c r="I548" s="73" t="s">
        <v>2883</v>
      </c>
      <c r="J548" s="74" t="s">
        <v>2911</v>
      </c>
      <c r="K548" s="72" t="s">
        <v>1141</v>
      </c>
      <c r="L548" s="72" t="s">
        <v>83</v>
      </c>
      <c r="M548" s="75"/>
      <c r="N548" s="75"/>
      <c r="O548" s="75">
        <v>8254</v>
      </c>
      <c r="P548" s="72">
        <v>620956.6</v>
      </c>
      <c r="Q548" s="72">
        <v>6852088.5</v>
      </c>
      <c r="R548" s="72">
        <v>48.764054999999999</v>
      </c>
      <c r="S548" s="72">
        <v>1.924606</v>
      </c>
      <c r="T548" s="194" t="str">
        <f t="shared" si="43"/>
        <v>LE CHAPITEAU</v>
      </c>
      <c r="U548" s="190" t="str">
        <f t="shared" si="44"/>
        <v>LE CHAPITEAU</v>
      </c>
      <c r="V548" s="76" t="s">
        <v>166</v>
      </c>
    </row>
    <row r="549" spans="1:22" s="71" customFormat="1" ht="12.75" customHeight="1">
      <c r="A549" s="72" t="s">
        <v>2912</v>
      </c>
      <c r="B549" s="72" t="s">
        <v>2913</v>
      </c>
      <c r="C549" s="72" t="s">
        <v>2914</v>
      </c>
      <c r="D549" s="197" t="str">
        <f t="shared" si="41"/>
        <v>Les Friches</v>
      </c>
      <c r="E549" s="197" t="str">
        <f t="shared" si="42"/>
        <v>LES FRICHES</v>
      </c>
      <c r="F549" s="189" t="str">
        <f t="shared" si="40"/>
        <v>ECOLE PRIMAIRE LES FRICHES</v>
      </c>
      <c r="G549" s="72" t="s">
        <v>2915</v>
      </c>
      <c r="H549" s="72" t="s">
        <v>963</v>
      </c>
      <c r="I549" s="73" t="s">
        <v>2883</v>
      </c>
      <c r="J549" s="74" t="s">
        <v>2916</v>
      </c>
      <c r="K549" s="72" t="s">
        <v>1141</v>
      </c>
      <c r="L549" s="72" t="s">
        <v>195</v>
      </c>
      <c r="M549" s="75"/>
      <c r="N549" s="75"/>
      <c r="O549" s="75">
        <v>3346</v>
      </c>
      <c r="P549" s="72">
        <v>622226.30000000005</v>
      </c>
      <c r="Q549" s="72">
        <v>6852625.5</v>
      </c>
      <c r="R549" s="72">
        <v>48.769038000000002</v>
      </c>
      <c r="S549" s="72">
        <v>1.9417800000000001</v>
      </c>
      <c r="T549" s="194" t="str">
        <f t="shared" si="43"/>
        <v>LES FRICHES</v>
      </c>
      <c r="U549" s="190" t="str">
        <f t="shared" si="44"/>
        <v>LES FRICHES</v>
      </c>
      <c r="V549" s="76" t="s">
        <v>166</v>
      </c>
    </row>
    <row r="550" spans="1:22" s="71" customFormat="1" ht="12.75" customHeight="1">
      <c r="A550" s="72" t="s">
        <v>2917</v>
      </c>
      <c r="B550" s="72" t="s">
        <v>2918</v>
      </c>
      <c r="C550" s="72" t="s">
        <v>2919</v>
      </c>
      <c r="D550" s="197" t="str">
        <f t="shared" si="41"/>
        <v>La Tour</v>
      </c>
      <c r="E550" s="197" t="str">
        <f t="shared" si="42"/>
        <v>LA TOUR</v>
      </c>
      <c r="F550" s="189" t="str">
        <f t="shared" si="40"/>
        <v>ECOLE ELEMENTAIRE LA TOUR</v>
      </c>
      <c r="G550" s="72" t="s">
        <v>2920</v>
      </c>
      <c r="H550" s="72" t="s">
        <v>963</v>
      </c>
      <c r="I550" s="73" t="s">
        <v>2883</v>
      </c>
      <c r="J550" s="82" t="s">
        <v>2921</v>
      </c>
      <c r="K550" s="72" t="s">
        <v>1141</v>
      </c>
      <c r="L550" s="72" t="s">
        <v>165</v>
      </c>
      <c r="M550" s="75"/>
      <c r="N550" s="75"/>
      <c r="O550" s="75">
        <v>6836</v>
      </c>
      <c r="P550" s="72">
        <v>620600.19999999995</v>
      </c>
      <c r="Q550" s="72">
        <v>6852768.5</v>
      </c>
      <c r="R550" s="72">
        <v>48.770125999999998</v>
      </c>
      <c r="S550" s="72">
        <v>1.9196310000000001</v>
      </c>
      <c r="T550" s="194" t="str">
        <f t="shared" si="43"/>
        <v>LA TOUR</v>
      </c>
      <c r="U550" s="190" t="str">
        <f t="shared" si="44"/>
        <v>LA TOUR</v>
      </c>
      <c r="V550" s="76" t="s">
        <v>166</v>
      </c>
    </row>
    <row r="551" spans="1:22" s="71" customFormat="1" ht="12.75" customHeight="1">
      <c r="A551" s="72" t="s">
        <v>2922</v>
      </c>
      <c r="B551" s="72" t="s">
        <v>2923</v>
      </c>
      <c r="C551" s="72" t="s">
        <v>2924</v>
      </c>
      <c r="D551" s="197" t="str">
        <f t="shared" si="41"/>
        <v>Malmedonne</v>
      </c>
      <c r="E551" s="197" t="str">
        <f t="shared" si="42"/>
        <v>MALMEDONNE</v>
      </c>
      <c r="F551" s="189" t="str">
        <f t="shared" si="40"/>
        <v>ECOLE ELEMENTAIRE MALMEDONNE</v>
      </c>
      <c r="G551" s="72" t="s">
        <v>2925</v>
      </c>
      <c r="H551" s="72" t="s">
        <v>963</v>
      </c>
      <c r="I551" s="73" t="s">
        <v>2883</v>
      </c>
      <c r="J551" s="74" t="s">
        <v>2926</v>
      </c>
      <c r="K551" s="72" t="s">
        <v>1141</v>
      </c>
      <c r="L551" s="72" t="s">
        <v>165</v>
      </c>
      <c r="M551" s="75"/>
      <c r="N551" s="75"/>
      <c r="O551" s="75">
        <v>2265</v>
      </c>
      <c r="P551" s="72">
        <v>622254</v>
      </c>
      <c r="Q551" s="72">
        <v>6851510.2000000002</v>
      </c>
      <c r="R551" s="72">
        <v>48.759011999999998</v>
      </c>
      <c r="S551" s="72">
        <v>1.9423600000000001</v>
      </c>
      <c r="T551" s="194" t="str">
        <f t="shared" si="43"/>
        <v>MALMEDONNE</v>
      </c>
      <c r="U551" s="190" t="str">
        <f t="shared" si="44"/>
        <v>MALMEDONNE</v>
      </c>
      <c r="V551" s="76" t="s">
        <v>166</v>
      </c>
    </row>
    <row r="552" spans="1:22" s="71" customFormat="1" ht="12.75" customHeight="1">
      <c r="A552" s="72" t="s">
        <v>2927</v>
      </c>
      <c r="B552" s="72" t="s">
        <v>2928</v>
      </c>
      <c r="C552" s="72" t="s">
        <v>2929</v>
      </c>
      <c r="D552" s="197" t="str">
        <f t="shared" si="41"/>
        <v>La Malmedonne</v>
      </c>
      <c r="E552" s="197" t="str">
        <f t="shared" si="42"/>
        <v>LA MALMEDONNE</v>
      </c>
      <c r="F552" s="189" t="str">
        <f t="shared" si="40"/>
        <v>ECOLE MATERNELLE LA MALMEDONNE</v>
      </c>
      <c r="G552" s="72" t="s">
        <v>2930</v>
      </c>
      <c r="H552" s="72" t="s">
        <v>963</v>
      </c>
      <c r="I552" s="73" t="s">
        <v>2883</v>
      </c>
      <c r="J552" s="82" t="s">
        <v>2931</v>
      </c>
      <c r="K552" s="72" t="s">
        <v>1141</v>
      </c>
      <c r="L552" s="72" t="s">
        <v>83</v>
      </c>
      <c r="M552" s="75"/>
      <c r="N552" s="75"/>
      <c r="O552" s="75">
        <v>7870</v>
      </c>
      <c r="P552" s="72">
        <v>622283.80000000005</v>
      </c>
      <c r="Q552" s="72">
        <v>6851561</v>
      </c>
      <c r="R552" s="72">
        <v>48.759472000000002</v>
      </c>
      <c r="S552" s="72">
        <v>1.9427559999999999</v>
      </c>
      <c r="T552" s="194" t="str">
        <f t="shared" si="43"/>
        <v>LA MALMEDONNE</v>
      </c>
      <c r="U552" s="190" t="str">
        <f t="shared" si="44"/>
        <v>LA MALMEDONNE</v>
      </c>
      <c r="V552" s="76" t="s">
        <v>166</v>
      </c>
    </row>
    <row r="553" spans="1:22" s="71" customFormat="1" ht="12.75" customHeight="1">
      <c r="A553" s="77" t="s">
        <v>2932</v>
      </c>
      <c r="B553" s="77" t="s">
        <v>2933</v>
      </c>
      <c r="C553" s="77" t="s">
        <v>2934</v>
      </c>
      <c r="D553" s="197" t="str">
        <f t="shared" si="41"/>
        <v>Emile Zola</v>
      </c>
      <c r="E553" s="197" t="str">
        <f t="shared" si="42"/>
        <v>EMILE ZOLA</v>
      </c>
      <c r="F553" s="189" t="str">
        <f t="shared" si="40"/>
        <v>ECOLE PRIMAIRE EMILE ZOLA</v>
      </c>
      <c r="G553" s="77" t="s">
        <v>2935</v>
      </c>
      <c r="H553" s="77" t="s">
        <v>2936</v>
      </c>
      <c r="I553" s="85" t="s">
        <v>2937</v>
      </c>
      <c r="J553" s="78" t="s">
        <v>2938</v>
      </c>
      <c r="K553" s="77" t="s">
        <v>818</v>
      </c>
      <c r="L553" s="77" t="s">
        <v>195</v>
      </c>
      <c r="M553" s="75"/>
      <c r="N553" s="75"/>
      <c r="O553" s="75">
        <v>9461</v>
      </c>
      <c r="P553" s="77">
        <v>626424</v>
      </c>
      <c r="Q553" s="77">
        <v>6873279.5</v>
      </c>
      <c r="R553" s="77">
        <v>48.955260000000003</v>
      </c>
      <c r="S553" s="77">
        <v>1.995314</v>
      </c>
      <c r="T553" s="194" t="str">
        <f t="shared" si="43"/>
        <v>EMILE ZOLA</v>
      </c>
      <c r="U553" s="190" t="str">
        <f t="shared" si="44"/>
        <v>EMILE ZOLA</v>
      </c>
      <c r="V553" s="79" t="s">
        <v>180</v>
      </c>
    </row>
    <row r="554" spans="1:22" s="71" customFormat="1" ht="12.75" customHeight="1">
      <c r="A554" s="72" t="s">
        <v>2939</v>
      </c>
      <c r="B554" s="72" t="s">
        <v>2940</v>
      </c>
      <c r="C554" s="72" t="s">
        <v>245</v>
      </c>
      <c r="D554" s="197" t="str">
        <f t="shared" si="41"/>
        <v/>
      </c>
      <c r="E554" s="197" t="str">
        <f t="shared" si="42"/>
        <v/>
      </c>
      <c r="F554" s="189" t="str">
        <f t="shared" si="40"/>
        <v xml:space="preserve">ECOLE ELEMENTAIRE </v>
      </c>
      <c r="G554" s="72" t="s">
        <v>2941</v>
      </c>
      <c r="H554" s="72" t="s">
        <v>436</v>
      </c>
      <c r="I554" s="73" t="s">
        <v>2942</v>
      </c>
      <c r="J554" s="74" t="s">
        <v>2943</v>
      </c>
      <c r="K554" s="72" t="s">
        <v>250</v>
      </c>
      <c r="L554" s="72" t="s">
        <v>165</v>
      </c>
      <c r="M554" s="75"/>
      <c r="N554" s="75"/>
      <c r="O554" s="75">
        <v>9564</v>
      </c>
      <c r="P554" s="72">
        <v>613313.6</v>
      </c>
      <c r="Q554" s="72">
        <v>6855005.2000000002</v>
      </c>
      <c r="R554" s="72">
        <v>48.789302999999997</v>
      </c>
      <c r="S554" s="72">
        <v>1.820044</v>
      </c>
      <c r="T554" s="194" t="str">
        <f t="shared" si="43"/>
        <v>MERE</v>
      </c>
      <c r="U554" s="190" t="str">
        <f t="shared" si="44"/>
        <v>MERE</v>
      </c>
      <c r="V554" s="76" t="s">
        <v>166</v>
      </c>
    </row>
    <row r="555" spans="1:22" s="71" customFormat="1" ht="12.75" customHeight="1">
      <c r="A555" s="72" t="s">
        <v>2944</v>
      </c>
      <c r="B555" s="72" t="s">
        <v>2945</v>
      </c>
      <c r="C555" s="72" t="s">
        <v>2946</v>
      </c>
      <c r="D555" s="197" t="str">
        <f t="shared" si="41"/>
        <v>Nouvelle</v>
      </c>
      <c r="E555" s="197" t="str">
        <f t="shared" si="42"/>
        <v>NOUVELLE</v>
      </c>
      <c r="F555" s="189" t="str">
        <f t="shared" si="40"/>
        <v>ECOLE MATERNELLE NOUVELLE</v>
      </c>
      <c r="G555" s="72" t="s">
        <v>2941</v>
      </c>
      <c r="H555" s="72" t="s">
        <v>436</v>
      </c>
      <c r="I555" s="73" t="s">
        <v>2942</v>
      </c>
      <c r="J555" s="74" t="s">
        <v>2947</v>
      </c>
      <c r="K555" s="72" t="s">
        <v>250</v>
      </c>
      <c r="L555" s="72" t="s">
        <v>83</v>
      </c>
      <c r="M555" s="75"/>
      <c r="N555" s="75"/>
      <c r="O555" s="75">
        <v>1639</v>
      </c>
      <c r="P555" s="72">
        <v>613354.80000000005</v>
      </c>
      <c r="Q555" s="72">
        <v>6855018</v>
      </c>
      <c r="R555" s="72">
        <v>48.789423999999997</v>
      </c>
      <c r="S555" s="72">
        <v>1.8206020000000001</v>
      </c>
      <c r="T555" s="194" t="str">
        <f t="shared" si="43"/>
        <v>NOUVELLE</v>
      </c>
      <c r="U555" s="190" t="str">
        <f t="shared" si="44"/>
        <v>NOUVELLE</v>
      </c>
      <c r="V555" s="76" t="s">
        <v>166</v>
      </c>
    </row>
    <row r="556" spans="1:22" s="71" customFormat="1" ht="12.75" customHeight="1">
      <c r="A556" s="72" t="s">
        <v>2948</v>
      </c>
      <c r="B556" s="72" t="s">
        <v>2949</v>
      </c>
      <c r="C556" s="72" t="s">
        <v>245</v>
      </c>
      <c r="D556" s="197" t="str">
        <f t="shared" si="41"/>
        <v/>
      </c>
      <c r="E556" s="197" t="str">
        <f t="shared" si="42"/>
        <v/>
      </c>
      <c r="F556" s="189" t="str">
        <f t="shared" si="40"/>
        <v xml:space="preserve">ECOLE ELEMENTAIRE </v>
      </c>
      <c r="G556" s="72" t="s">
        <v>2950</v>
      </c>
      <c r="H556" s="72" t="s">
        <v>449</v>
      </c>
      <c r="I556" s="73" t="s">
        <v>2951</v>
      </c>
      <c r="J556" s="74" t="s">
        <v>2952</v>
      </c>
      <c r="K556" s="72" t="s">
        <v>452</v>
      </c>
      <c r="L556" s="72" t="s">
        <v>165</v>
      </c>
      <c r="M556" s="75"/>
      <c r="N556" s="75"/>
      <c r="O556" s="75">
        <v>1117</v>
      </c>
      <c r="P556" s="72">
        <v>599693.69999999995</v>
      </c>
      <c r="Q556" s="72">
        <v>6882682.0999999996</v>
      </c>
      <c r="R556" s="72">
        <v>49.036183000000001</v>
      </c>
      <c r="S556" s="72">
        <v>1.6281429999999999</v>
      </c>
      <c r="T556" s="194" t="str">
        <f t="shared" si="43"/>
        <v>MERICOURT</v>
      </c>
      <c r="U556" s="190" t="str">
        <f t="shared" si="44"/>
        <v>MERICOURT</v>
      </c>
      <c r="V556" s="76" t="s">
        <v>251</v>
      </c>
    </row>
    <row r="557" spans="1:22" s="71" customFormat="1" ht="12.75" customHeight="1">
      <c r="A557" s="72" t="s">
        <v>2953</v>
      </c>
      <c r="B557" s="72" t="s">
        <v>2954</v>
      </c>
      <c r="C557" s="72" t="s">
        <v>2955</v>
      </c>
      <c r="D557" s="197" t="str">
        <f t="shared" si="41"/>
        <v>Paradis</v>
      </c>
      <c r="E557" s="197" t="str">
        <f t="shared" si="42"/>
        <v>PARADIS</v>
      </c>
      <c r="F557" s="189" t="str">
        <f t="shared" si="40"/>
        <v>ECOLE PRIMAIRE PARADIS</v>
      </c>
      <c r="G557" s="72" t="s">
        <v>2956</v>
      </c>
      <c r="H557" s="72" t="s">
        <v>1377</v>
      </c>
      <c r="I557" s="73" t="s">
        <v>2957</v>
      </c>
      <c r="J557" s="74" t="s">
        <v>2958</v>
      </c>
      <c r="K557" s="72" t="s">
        <v>646</v>
      </c>
      <c r="L557" s="72" t="s">
        <v>195</v>
      </c>
      <c r="M557" s="75"/>
      <c r="N557" s="75"/>
      <c r="O557" s="75">
        <v>6565</v>
      </c>
      <c r="P557" s="72">
        <v>620626.9</v>
      </c>
      <c r="Q557" s="72">
        <v>6879344.4000000004</v>
      </c>
      <c r="R557" s="72">
        <v>49.009103000000003</v>
      </c>
      <c r="S557" s="72">
        <v>1.9150259999999999</v>
      </c>
      <c r="T557" s="194" t="str">
        <f t="shared" si="43"/>
        <v>PARADIS</v>
      </c>
      <c r="U557" s="190" t="str">
        <f t="shared" si="44"/>
        <v>PARADIS</v>
      </c>
      <c r="V557" s="76" t="s">
        <v>280</v>
      </c>
    </row>
    <row r="558" spans="1:22" s="71" customFormat="1" ht="12.75" customHeight="1">
      <c r="A558" s="72" t="s">
        <v>2959</v>
      </c>
      <c r="B558" s="72" t="s">
        <v>2960</v>
      </c>
      <c r="C558" s="72" t="s">
        <v>698</v>
      </c>
      <c r="D558" s="197" t="str">
        <f t="shared" si="41"/>
        <v>Louis Pasteur</v>
      </c>
      <c r="E558" s="197" t="str">
        <f t="shared" si="42"/>
        <v>LOUIS PASTEUR</v>
      </c>
      <c r="F558" s="189" t="str">
        <f t="shared" si="40"/>
        <v>ECOLE ELEMENTAIRE LOUIS PASTEUR</v>
      </c>
      <c r="G558" s="72" t="s">
        <v>2961</v>
      </c>
      <c r="H558" s="72" t="s">
        <v>1377</v>
      </c>
      <c r="I558" s="73" t="s">
        <v>2957</v>
      </c>
      <c r="J558" s="74" t="s">
        <v>2962</v>
      </c>
      <c r="K558" s="72" t="s">
        <v>646</v>
      </c>
      <c r="L558" s="72" t="s">
        <v>165</v>
      </c>
      <c r="M558" s="75"/>
      <c r="N558" s="75"/>
      <c r="O558" s="75">
        <v>3717</v>
      </c>
      <c r="P558" s="72">
        <v>620703.5</v>
      </c>
      <c r="Q558" s="72">
        <v>6879125.2000000002</v>
      </c>
      <c r="R558" s="72">
        <v>49.007140999999997</v>
      </c>
      <c r="S558" s="72">
        <v>1.9161140000000001</v>
      </c>
      <c r="T558" s="194" t="str">
        <f t="shared" si="43"/>
        <v>LOUIS PASTEUR</v>
      </c>
      <c r="U558" s="190" t="str">
        <f t="shared" si="44"/>
        <v>LOUIS PASTEUR</v>
      </c>
      <c r="V558" s="76" t="s">
        <v>280</v>
      </c>
    </row>
    <row r="559" spans="1:22" s="71" customFormat="1" ht="12.75" customHeight="1">
      <c r="A559" s="72" t="s">
        <v>2963</v>
      </c>
      <c r="B559" s="72" t="s">
        <v>2964</v>
      </c>
      <c r="C559" s="72" t="s">
        <v>2965</v>
      </c>
      <c r="D559" s="197" t="str">
        <f t="shared" si="41"/>
        <v>Les Bois</v>
      </c>
      <c r="E559" s="197" t="str">
        <f t="shared" si="42"/>
        <v>LES BOIS</v>
      </c>
      <c r="F559" s="189" t="str">
        <f t="shared" si="40"/>
        <v>ECOLE MATERNELLE LES BOIS</v>
      </c>
      <c r="G559" s="72" t="s">
        <v>2966</v>
      </c>
      <c r="H559" s="72" t="s">
        <v>1377</v>
      </c>
      <c r="I559" s="73" t="s">
        <v>2957</v>
      </c>
      <c r="J559" s="74" t="s">
        <v>2967</v>
      </c>
      <c r="K559" s="72" t="s">
        <v>646</v>
      </c>
      <c r="L559" s="72" t="s">
        <v>83</v>
      </c>
      <c r="M559" s="75"/>
      <c r="N559" s="75"/>
      <c r="O559" s="75">
        <v>9279</v>
      </c>
      <c r="P559" s="72">
        <v>621236.80000000005</v>
      </c>
      <c r="Q559" s="72">
        <v>6879533.2999999998</v>
      </c>
      <c r="R559" s="72">
        <v>49.010876000000003</v>
      </c>
      <c r="S559" s="72">
        <v>1.9233260000000001</v>
      </c>
      <c r="T559" s="194" t="str">
        <f t="shared" si="43"/>
        <v>LES BOIS</v>
      </c>
      <c r="U559" s="190" t="str">
        <f t="shared" si="44"/>
        <v>LES BOIS</v>
      </c>
      <c r="V559" s="76" t="s">
        <v>280</v>
      </c>
    </row>
    <row r="560" spans="1:22" s="71" customFormat="1" ht="12.75" customHeight="1">
      <c r="A560" s="72" t="s">
        <v>2968</v>
      </c>
      <c r="B560" s="72" t="s">
        <v>2969</v>
      </c>
      <c r="C560" s="72" t="s">
        <v>2970</v>
      </c>
      <c r="D560" s="197" t="str">
        <f t="shared" si="41"/>
        <v>Paul Valery</v>
      </c>
      <c r="E560" s="197" t="str">
        <f t="shared" si="42"/>
        <v>PAUL VALERY</v>
      </c>
      <c r="F560" s="189" t="str">
        <f t="shared" si="40"/>
        <v>ECOLE MATERNELLE PAUL VALERY</v>
      </c>
      <c r="G560" s="72" t="s">
        <v>2971</v>
      </c>
      <c r="H560" s="72" t="s">
        <v>1377</v>
      </c>
      <c r="I560" s="73" t="s">
        <v>2957</v>
      </c>
      <c r="J560" s="74" t="s">
        <v>2972</v>
      </c>
      <c r="K560" s="72" t="s">
        <v>646</v>
      </c>
      <c r="L560" s="72" t="s">
        <v>83</v>
      </c>
      <c r="M560" s="75"/>
      <c r="N560" s="75"/>
      <c r="O560" s="75">
        <v>5737</v>
      </c>
      <c r="P560" s="72">
        <v>620342</v>
      </c>
      <c r="Q560" s="72">
        <v>6878960.4000000004</v>
      </c>
      <c r="R560" s="72">
        <v>49.005614999999999</v>
      </c>
      <c r="S560" s="72">
        <v>1.9112039999999999</v>
      </c>
      <c r="T560" s="194" t="str">
        <f t="shared" si="43"/>
        <v>PAUL VALERY</v>
      </c>
      <c r="U560" s="190" t="str">
        <f t="shared" si="44"/>
        <v>PAUL VALERY</v>
      </c>
      <c r="V560" s="76" t="s">
        <v>280</v>
      </c>
    </row>
    <row r="561" spans="1:22" s="71" customFormat="1" ht="12.75" customHeight="1">
      <c r="A561" s="72" t="s">
        <v>2973</v>
      </c>
      <c r="B561" s="72" t="s">
        <v>2974</v>
      </c>
      <c r="C561" s="72" t="s">
        <v>2975</v>
      </c>
      <c r="D561" s="197" t="str">
        <f t="shared" si="41"/>
        <v>Le Petit Prince</v>
      </c>
      <c r="E561" s="197" t="str">
        <f t="shared" si="42"/>
        <v>LE PETIT PRINCE</v>
      </c>
      <c r="F561" s="189" t="str">
        <f t="shared" si="40"/>
        <v>ECOLE MATERNELLE LE PETIT PRINCE</v>
      </c>
      <c r="G561" s="72" t="s">
        <v>2976</v>
      </c>
      <c r="H561" s="72" t="s">
        <v>2977</v>
      </c>
      <c r="I561" s="73" t="s">
        <v>2978</v>
      </c>
      <c r="J561" s="74" t="s">
        <v>2979</v>
      </c>
      <c r="K561" s="72" t="s">
        <v>271</v>
      </c>
      <c r="L561" s="72" t="s">
        <v>83</v>
      </c>
      <c r="M561" s="75"/>
      <c r="N561" s="75"/>
      <c r="O561" s="75">
        <v>7059</v>
      </c>
      <c r="P561" s="72">
        <v>611814.6</v>
      </c>
      <c r="Q561" s="72">
        <v>6874185.9000000004</v>
      </c>
      <c r="R561" s="72">
        <v>48.961573000000001</v>
      </c>
      <c r="S561" s="72">
        <v>1.795661</v>
      </c>
      <c r="T561" s="194" t="str">
        <f t="shared" si="43"/>
        <v>LE PETIT PRINCE</v>
      </c>
      <c r="U561" s="190" t="str">
        <f t="shared" si="44"/>
        <v>LE PETIT PRINCE</v>
      </c>
      <c r="V561" s="76" t="s">
        <v>251</v>
      </c>
    </row>
    <row r="562" spans="1:22" s="71" customFormat="1" ht="12.75" customHeight="1">
      <c r="A562" s="72" t="s">
        <v>2980</v>
      </c>
      <c r="B562" s="72" t="s">
        <v>2981</v>
      </c>
      <c r="C562" s="72" t="s">
        <v>2421</v>
      </c>
      <c r="D562" s="197" t="str">
        <f t="shared" si="41"/>
        <v>Les Tilleuls</v>
      </c>
      <c r="E562" s="197" t="str">
        <f t="shared" si="42"/>
        <v>LES TILLEULS</v>
      </c>
      <c r="F562" s="189" t="str">
        <f t="shared" si="40"/>
        <v>ECOLE ELEMENTAIRE LES TILLEULS</v>
      </c>
      <c r="G562" s="72" t="s">
        <v>2982</v>
      </c>
      <c r="H562" s="72" t="s">
        <v>2977</v>
      </c>
      <c r="I562" s="73" t="s">
        <v>2978</v>
      </c>
      <c r="J562" s="74" t="s">
        <v>2983</v>
      </c>
      <c r="K562" s="72" t="s">
        <v>271</v>
      </c>
      <c r="L562" s="72" t="s">
        <v>165</v>
      </c>
      <c r="M562" s="75"/>
      <c r="N562" s="75"/>
      <c r="O562" s="75">
        <v>7569</v>
      </c>
      <c r="P562" s="72">
        <v>611891.5</v>
      </c>
      <c r="Q562" s="72">
        <v>6874163.2000000002</v>
      </c>
      <c r="R562" s="72">
        <v>48.961379000000001</v>
      </c>
      <c r="S562" s="72">
        <v>1.796716</v>
      </c>
      <c r="T562" s="194" t="str">
        <f t="shared" si="43"/>
        <v>LES TILLEULS</v>
      </c>
      <c r="U562" s="190" t="str">
        <f t="shared" si="44"/>
        <v>LES TILLEULS</v>
      </c>
      <c r="V562" s="76" t="s">
        <v>251</v>
      </c>
    </row>
    <row r="563" spans="1:22" s="71" customFormat="1" ht="12.75" customHeight="1">
      <c r="A563" s="72" t="s">
        <v>2984</v>
      </c>
      <c r="B563" s="72" t="s">
        <v>2985</v>
      </c>
      <c r="C563" s="72" t="s">
        <v>2986</v>
      </c>
      <c r="D563" s="197" t="str">
        <f t="shared" si="41"/>
        <v>La Villeneuve</v>
      </c>
      <c r="E563" s="197" t="str">
        <f t="shared" si="42"/>
        <v>LA VILLENEUVE</v>
      </c>
      <c r="F563" s="189" t="str">
        <f t="shared" si="40"/>
        <v>ECOLE PRIMAIRE LA VILLENEUVE</v>
      </c>
      <c r="G563" s="72" t="s">
        <v>2987</v>
      </c>
      <c r="H563" s="72" t="s">
        <v>2977</v>
      </c>
      <c r="I563" s="73" t="s">
        <v>2978</v>
      </c>
      <c r="J563" s="74" t="s">
        <v>2988</v>
      </c>
      <c r="K563" s="72" t="s">
        <v>271</v>
      </c>
      <c r="L563" s="72" t="s">
        <v>195</v>
      </c>
      <c r="M563" s="75"/>
      <c r="N563" s="75"/>
      <c r="O563" s="75">
        <v>9581</v>
      </c>
      <c r="P563" s="72">
        <v>611598.1</v>
      </c>
      <c r="Q563" s="72">
        <v>6872632.4000000004</v>
      </c>
      <c r="R563" s="72">
        <v>48.947575000000001</v>
      </c>
      <c r="S563" s="72">
        <v>1.793029</v>
      </c>
      <c r="T563" s="194" t="str">
        <f t="shared" si="43"/>
        <v>LA VILLENEUVE</v>
      </c>
      <c r="U563" s="190" t="str">
        <f t="shared" si="44"/>
        <v>LA VILLENEUVE</v>
      </c>
      <c r="V563" s="76" t="s">
        <v>251</v>
      </c>
    </row>
    <row r="564" spans="1:22" s="71" customFormat="1" ht="12.75" customHeight="1">
      <c r="A564" s="72" t="s">
        <v>2989</v>
      </c>
      <c r="B564" s="72" t="s">
        <v>2990</v>
      </c>
      <c r="C564" s="72" t="s">
        <v>245</v>
      </c>
      <c r="D564" s="197" t="str">
        <f t="shared" si="41"/>
        <v/>
      </c>
      <c r="E564" s="197" t="str">
        <f t="shared" si="42"/>
        <v/>
      </c>
      <c r="F564" s="189" t="str">
        <f t="shared" si="40"/>
        <v xml:space="preserve">ECOLE PRIMAIRE </v>
      </c>
      <c r="G564" s="72" t="s">
        <v>2991</v>
      </c>
      <c r="H564" s="72" t="s">
        <v>1377</v>
      </c>
      <c r="I564" s="73" t="s">
        <v>2992</v>
      </c>
      <c r="J564" s="74" t="s">
        <v>2993</v>
      </c>
      <c r="K564" s="72" t="s">
        <v>646</v>
      </c>
      <c r="L564" s="72" t="s">
        <v>195</v>
      </c>
      <c r="M564" s="75"/>
      <c r="N564" s="75"/>
      <c r="O564" s="75">
        <v>6348</v>
      </c>
      <c r="P564" s="72">
        <v>618111.30000000005</v>
      </c>
      <c r="Q564" s="72">
        <v>6878621.2000000002</v>
      </c>
      <c r="R564" s="72">
        <v>49.002284000000003</v>
      </c>
      <c r="S564" s="72">
        <v>1.880784</v>
      </c>
      <c r="T564" s="194" t="str">
        <f t="shared" si="43"/>
        <v>MEZY SUR SEINE</v>
      </c>
      <c r="U564" s="190" t="str">
        <f t="shared" si="44"/>
        <v>MEZY SUR SEINE</v>
      </c>
      <c r="V564" s="76" t="s">
        <v>280</v>
      </c>
    </row>
    <row r="565" spans="1:22" s="71" customFormat="1" ht="12.75" customHeight="1">
      <c r="A565" s="72" t="s">
        <v>2994</v>
      </c>
      <c r="B565" s="72" t="s">
        <v>2995</v>
      </c>
      <c r="C565" s="72" t="s">
        <v>245</v>
      </c>
      <c r="D565" s="197" t="str">
        <f t="shared" si="41"/>
        <v/>
      </c>
      <c r="E565" s="197" t="str">
        <f t="shared" si="42"/>
        <v/>
      </c>
      <c r="F565" s="189" t="str">
        <f t="shared" si="40"/>
        <v xml:space="preserve">ECOLE PRIMAIRE </v>
      </c>
      <c r="G565" s="72" t="s">
        <v>1281</v>
      </c>
      <c r="H565" s="72" t="s">
        <v>1232</v>
      </c>
      <c r="I565" s="73" t="s">
        <v>2996</v>
      </c>
      <c r="J565" s="74" t="s">
        <v>2997</v>
      </c>
      <c r="K565" s="72" t="s">
        <v>250</v>
      </c>
      <c r="L565" s="72" t="s">
        <v>195</v>
      </c>
      <c r="M565" s="75"/>
      <c r="N565" s="75"/>
      <c r="O565" s="75">
        <v>7137</v>
      </c>
      <c r="P565" s="72">
        <v>598635.5</v>
      </c>
      <c r="Q565" s="72">
        <v>6841508.4000000004</v>
      </c>
      <c r="R565" s="72">
        <v>48.665787999999999</v>
      </c>
      <c r="S565" s="72">
        <v>1.623489</v>
      </c>
      <c r="T565" s="194" t="str">
        <f t="shared" si="43"/>
        <v>MITTAINVILLE</v>
      </c>
      <c r="U565" s="190" t="str">
        <f t="shared" si="44"/>
        <v>MITTAINVILLE</v>
      </c>
      <c r="V565" s="76" t="s">
        <v>166</v>
      </c>
    </row>
    <row r="566" spans="1:22" s="71" customFormat="1" ht="12.75" customHeight="1">
      <c r="A566" s="72" t="s">
        <v>2998</v>
      </c>
      <c r="B566" s="72" t="s">
        <v>2999</v>
      </c>
      <c r="C566" s="72" t="s">
        <v>3000</v>
      </c>
      <c r="D566" s="197" t="str">
        <f t="shared" si="41"/>
        <v>Alice Bonvalot</v>
      </c>
      <c r="E566" s="197" t="str">
        <f t="shared" si="42"/>
        <v>ALICE BONVALOT</v>
      </c>
      <c r="F566" s="189" t="str">
        <f t="shared" si="40"/>
        <v>ECOLE ELEMENTAIRE ALICE BONVALOT</v>
      </c>
      <c r="G566" s="72" t="s">
        <v>3001</v>
      </c>
      <c r="H566" s="72" t="s">
        <v>1357</v>
      </c>
      <c r="I566" s="73" t="s">
        <v>3002</v>
      </c>
      <c r="J566" s="74" t="s">
        <v>3003</v>
      </c>
      <c r="K566" s="72" t="s">
        <v>452</v>
      </c>
      <c r="L566" s="72" t="s">
        <v>165</v>
      </c>
      <c r="M566" s="75"/>
      <c r="N566" s="75"/>
      <c r="O566" s="75">
        <v>2463</v>
      </c>
      <c r="P566" s="72">
        <v>602807.4</v>
      </c>
      <c r="Q566" s="72">
        <v>6886701.5</v>
      </c>
      <c r="R566" s="72">
        <v>49.072797000000001</v>
      </c>
      <c r="S566" s="72">
        <v>1.669794</v>
      </c>
      <c r="T566" s="194" t="str">
        <f t="shared" si="43"/>
        <v>ALICE BONVALOT</v>
      </c>
      <c r="U566" s="190" t="str">
        <f t="shared" si="44"/>
        <v>ALICE BONVALOT</v>
      </c>
      <c r="V566" s="76" t="s">
        <v>251</v>
      </c>
    </row>
    <row r="567" spans="1:22" s="71" customFormat="1" ht="12.75" customHeight="1">
      <c r="A567" s="72" t="s">
        <v>3004</v>
      </c>
      <c r="B567" s="72" t="s">
        <v>3005</v>
      </c>
      <c r="C567" s="72" t="s">
        <v>245</v>
      </c>
      <c r="D567" s="197" t="str">
        <f t="shared" si="41"/>
        <v/>
      </c>
      <c r="E567" s="197" t="str">
        <f t="shared" si="42"/>
        <v/>
      </c>
      <c r="F567" s="189" t="str">
        <f t="shared" si="40"/>
        <v xml:space="preserve">ECOLE PRIMAIRE </v>
      </c>
      <c r="G567" s="72" t="s">
        <v>3006</v>
      </c>
      <c r="H567" s="72" t="s">
        <v>633</v>
      </c>
      <c r="I567" s="73" t="s">
        <v>3007</v>
      </c>
      <c r="J567" s="74" t="s">
        <v>3008</v>
      </c>
      <c r="K567" s="72" t="s">
        <v>452</v>
      </c>
      <c r="L567" s="72" t="s">
        <v>195</v>
      </c>
      <c r="M567" s="75"/>
      <c r="N567" s="75"/>
      <c r="O567" s="75">
        <v>2705</v>
      </c>
      <c r="P567" s="72">
        <v>593781.6</v>
      </c>
      <c r="Q567" s="72">
        <v>6868032.9000000004</v>
      </c>
      <c r="R567" s="72">
        <v>48.903525000000002</v>
      </c>
      <c r="S567" s="72">
        <v>1.5509790000000001</v>
      </c>
      <c r="T567" s="194" t="str">
        <f t="shared" si="43"/>
        <v>MONDREVILLE</v>
      </c>
      <c r="U567" s="190" t="str">
        <f t="shared" si="44"/>
        <v>MONDREVILLE</v>
      </c>
      <c r="V567" s="76" t="s">
        <v>251</v>
      </c>
    </row>
    <row r="568" spans="1:22" s="71" customFormat="1" ht="12.75" customHeight="1">
      <c r="A568" s="72" t="s">
        <v>3009</v>
      </c>
      <c r="B568" s="72" t="s">
        <v>3010</v>
      </c>
      <c r="C568" s="72" t="s">
        <v>245</v>
      </c>
      <c r="D568" s="197" t="str">
        <f t="shared" si="41"/>
        <v/>
      </c>
      <c r="E568" s="197" t="str">
        <f t="shared" si="42"/>
        <v/>
      </c>
      <c r="F568" s="189" t="str">
        <f t="shared" si="40"/>
        <v xml:space="preserve">ECOLE PRIMAIRE </v>
      </c>
      <c r="G568" s="72" t="s">
        <v>3011</v>
      </c>
      <c r="H568" s="72" t="s">
        <v>2797</v>
      </c>
      <c r="I568" s="73" t="s">
        <v>3012</v>
      </c>
      <c r="J568" s="74" t="s">
        <v>3013</v>
      </c>
      <c r="K568" s="72" t="s">
        <v>271</v>
      </c>
      <c r="L568" s="72" t="s">
        <v>195</v>
      </c>
      <c r="M568" s="75"/>
      <c r="N568" s="75"/>
      <c r="O568" s="75">
        <v>1199</v>
      </c>
      <c r="P568" s="72">
        <v>616419.30000000005</v>
      </c>
      <c r="Q568" s="72">
        <v>6865096.9000000004</v>
      </c>
      <c r="R568" s="72">
        <v>48.880462000000001</v>
      </c>
      <c r="S568" s="72">
        <v>1.8603289999999999</v>
      </c>
      <c r="T568" s="194" t="str">
        <f t="shared" si="43"/>
        <v>MONTAINVILLE</v>
      </c>
      <c r="U568" s="190" t="str">
        <f t="shared" si="44"/>
        <v>MONTAINVILLE</v>
      </c>
      <c r="V568" s="76" t="s">
        <v>251</v>
      </c>
    </row>
    <row r="569" spans="1:22" s="71" customFormat="1" ht="12.75" customHeight="1">
      <c r="A569" s="72" t="s">
        <v>3014</v>
      </c>
      <c r="B569" s="72" t="s">
        <v>3015</v>
      </c>
      <c r="C569" s="72" t="s">
        <v>245</v>
      </c>
      <c r="D569" s="197" t="str">
        <f t="shared" si="41"/>
        <v/>
      </c>
      <c r="E569" s="197" t="str">
        <f t="shared" si="42"/>
        <v/>
      </c>
      <c r="F569" s="189" t="str">
        <f t="shared" si="40"/>
        <v xml:space="preserve">ECOLE PRIMAIRE </v>
      </c>
      <c r="G569" s="72" t="s">
        <v>642</v>
      </c>
      <c r="H569" s="72" t="s">
        <v>643</v>
      </c>
      <c r="I569" s="73" t="s">
        <v>3016</v>
      </c>
      <c r="J569" s="74" t="s">
        <v>3017</v>
      </c>
      <c r="K569" s="72" t="s">
        <v>646</v>
      </c>
      <c r="L569" s="72" t="s">
        <v>195</v>
      </c>
      <c r="M569" s="75"/>
      <c r="N569" s="75"/>
      <c r="O569" s="75">
        <v>9332</v>
      </c>
      <c r="P569" s="72">
        <v>614271.9</v>
      </c>
      <c r="Q569" s="72">
        <v>6883697.7999999998</v>
      </c>
      <c r="R569" s="72">
        <v>49.047426000000002</v>
      </c>
      <c r="S569" s="72">
        <v>1.827286</v>
      </c>
      <c r="T569" s="194" t="str">
        <f t="shared" si="43"/>
        <v>MONTALET LE BOIS</v>
      </c>
      <c r="U569" s="190" t="str">
        <f t="shared" si="44"/>
        <v>MONTALET LE BOIS</v>
      </c>
      <c r="V569" s="76" t="s">
        <v>647</v>
      </c>
    </row>
    <row r="570" spans="1:22" s="71" customFormat="1" ht="12.75" customHeight="1">
      <c r="A570" s="72" t="s">
        <v>3018</v>
      </c>
      <c r="B570" s="72" t="s">
        <v>3019</v>
      </c>
      <c r="C570" s="72" t="s">
        <v>339</v>
      </c>
      <c r="D570" s="197" t="str">
        <f t="shared" si="41"/>
        <v>Louis Pergaud</v>
      </c>
      <c r="E570" s="197" t="str">
        <f t="shared" si="42"/>
        <v>LOUIS PERGAUD</v>
      </c>
      <c r="F570" s="189" t="str">
        <f t="shared" si="40"/>
        <v>ECOLE ELEMENTAIRE LOUIS PERGAUD</v>
      </c>
      <c r="G570" s="72" t="s">
        <v>3020</v>
      </c>
      <c r="H570" s="72" t="s">
        <v>3021</v>
      </c>
      <c r="I570" s="73" t="s">
        <v>3022</v>
      </c>
      <c r="J570" s="74" t="s">
        <v>3023</v>
      </c>
      <c r="K570" s="72" t="s">
        <v>760</v>
      </c>
      <c r="L570" s="72" t="s">
        <v>165</v>
      </c>
      <c r="M570" s="75"/>
      <c r="N570" s="75"/>
      <c r="O570" s="75">
        <v>2288</v>
      </c>
      <c r="P570" s="72">
        <v>637949.80000000005</v>
      </c>
      <c r="Q570" s="72">
        <v>6868075.4000000004</v>
      </c>
      <c r="R570" s="72">
        <v>48.909680000000002</v>
      </c>
      <c r="S570" s="72">
        <v>2.153448</v>
      </c>
      <c r="T570" s="194" t="str">
        <f t="shared" si="43"/>
        <v>LOUIS PERGAUD</v>
      </c>
      <c r="U570" s="190" t="str">
        <f t="shared" si="44"/>
        <v>LOUIS PERGAUD</v>
      </c>
      <c r="V570" s="76" t="s">
        <v>1961</v>
      </c>
    </row>
    <row r="571" spans="1:22" s="71" customFormat="1" ht="12.75" customHeight="1">
      <c r="A571" s="72" t="s">
        <v>3024</v>
      </c>
      <c r="B571" s="72" t="s">
        <v>3025</v>
      </c>
      <c r="C571" s="72" t="s">
        <v>1297</v>
      </c>
      <c r="D571" s="197" t="str">
        <f t="shared" si="41"/>
        <v>Ferdinand Buisson</v>
      </c>
      <c r="E571" s="197" t="str">
        <f t="shared" si="42"/>
        <v>FERDINAND BUISSON</v>
      </c>
      <c r="F571" s="189" t="str">
        <f t="shared" si="40"/>
        <v>ECOLE PRIMAIRE FERDINAND BUISSON</v>
      </c>
      <c r="G571" s="72" t="s">
        <v>3026</v>
      </c>
      <c r="H571" s="72" t="s">
        <v>3021</v>
      </c>
      <c r="I571" s="73" t="s">
        <v>3022</v>
      </c>
      <c r="J571" s="74" t="s">
        <v>3027</v>
      </c>
      <c r="K571" s="72" t="s">
        <v>760</v>
      </c>
      <c r="L571" s="72" t="s">
        <v>195</v>
      </c>
      <c r="M571" s="75"/>
      <c r="N571" s="75"/>
      <c r="O571" s="75">
        <v>4467</v>
      </c>
      <c r="P571" s="72">
        <v>637133.80000000005</v>
      </c>
      <c r="Q571" s="72">
        <v>6870064.4000000004</v>
      </c>
      <c r="R571" s="72">
        <v>48.927486999999999</v>
      </c>
      <c r="S571" s="72">
        <v>2.1420219999999999</v>
      </c>
      <c r="T571" s="194" t="str">
        <f t="shared" si="43"/>
        <v>FERDINAND BUISSON</v>
      </c>
      <c r="U571" s="190" t="str">
        <f t="shared" si="44"/>
        <v>FERDINAND BUISSON</v>
      </c>
      <c r="V571" s="76" t="s">
        <v>1961</v>
      </c>
    </row>
    <row r="572" spans="1:22" s="71" customFormat="1" ht="12.75" customHeight="1">
      <c r="A572" s="72" t="s">
        <v>3028</v>
      </c>
      <c r="B572" s="72" t="s">
        <v>3029</v>
      </c>
      <c r="C572" s="72" t="s">
        <v>3030</v>
      </c>
      <c r="D572" s="197" t="str">
        <f t="shared" si="41"/>
        <v>Marie Laurencin</v>
      </c>
      <c r="E572" s="197" t="str">
        <f t="shared" si="42"/>
        <v>MARIE LAURENCIN</v>
      </c>
      <c r="F572" s="189" t="str">
        <f t="shared" si="40"/>
        <v>ECOLE MATERNELLE MARIE LAURENCIN</v>
      </c>
      <c r="G572" s="72" t="s">
        <v>3031</v>
      </c>
      <c r="H572" s="72" t="s">
        <v>3021</v>
      </c>
      <c r="I572" s="73" t="s">
        <v>3022</v>
      </c>
      <c r="J572" s="74" t="s">
        <v>3032</v>
      </c>
      <c r="K572" s="72" t="s">
        <v>760</v>
      </c>
      <c r="L572" s="72" t="s">
        <v>83</v>
      </c>
      <c r="M572" s="75"/>
      <c r="N572" s="75"/>
      <c r="O572" s="75">
        <v>6336</v>
      </c>
      <c r="P572" s="72">
        <v>637129.4</v>
      </c>
      <c r="Q572" s="72">
        <v>6868012.9000000004</v>
      </c>
      <c r="R572" s="72">
        <v>48.909039</v>
      </c>
      <c r="S572" s="72">
        <v>2.1422659999999998</v>
      </c>
      <c r="T572" s="194" t="str">
        <f t="shared" si="43"/>
        <v>MARIE LAURENCIN</v>
      </c>
      <c r="U572" s="190" t="str">
        <f t="shared" si="44"/>
        <v>MARIE LAURENCIN</v>
      </c>
      <c r="V572" s="76" t="s">
        <v>1961</v>
      </c>
    </row>
    <row r="573" spans="1:22" s="71" customFormat="1" ht="12.75" customHeight="1">
      <c r="A573" s="72" t="s">
        <v>3033</v>
      </c>
      <c r="B573" s="72" t="s">
        <v>3034</v>
      </c>
      <c r="C573" s="72" t="s">
        <v>1355</v>
      </c>
      <c r="D573" s="197" t="str">
        <f t="shared" si="41"/>
        <v>Paul Eluard</v>
      </c>
      <c r="E573" s="197" t="str">
        <f t="shared" si="42"/>
        <v>PAUL ELUARD</v>
      </c>
      <c r="F573" s="189" t="str">
        <f t="shared" si="40"/>
        <v>ECOLE ELEMENTAIRE PAUL ELUARD</v>
      </c>
      <c r="G573" s="72" t="s">
        <v>3035</v>
      </c>
      <c r="H573" s="72" t="s">
        <v>3021</v>
      </c>
      <c r="I573" s="73" t="s">
        <v>3022</v>
      </c>
      <c r="J573" s="74" t="s">
        <v>3036</v>
      </c>
      <c r="K573" s="72" t="s">
        <v>760</v>
      </c>
      <c r="L573" s="72" t="s">
        <v>165</v>
      </c>
      <c r="M573" s="75"/>
      <c r="N573" s="75"/>
      <c r="O573" s="75">
        <v>5674</v>
      </c>
      <c r="P573" s="72">
        <v>635426</v>
      </c>
      <c r="Q573" s="72">
        <v>6867749.5</v>
      </c>
      <c r="R573" s="72">
        <v>48.906500999999999</v>
      </c>
      <c r="S573" s="72">
        <v>2.119068</v>
      </c>
      <c r="T573" s="194" t="str">
        <f t="shared" si="43"/>
        <v>PAUL ELUARD</v>
      </c>
      <c r="U573" s="190" t="str">
        <f t="shared" si="44"/>
        <v>PAUL ELUARD</v>
      </c>
      <c r="V573" s="76" t="s">
        <v>1961</v>
      </c>
    </row>
    <row r="574" spans="1:22" s="71" customFormat="1" ht="12.75" customHeight="1">
      <c r="A574" s="72" t="s">
        <v>3037</v>
      </c>
      <c r="B574" s="72" t="s">
        <v>3038</v>
      </c>
      <c r="C574" s="72" t="s">
        <v>3039</v>
      </c>
      <c r="D574" s="197" t="str">
        <f t="shared" si="41"/>
        <v>Paul Painlevé</v>
      </c>
      <c r="E574" s="197" t="str">
        <f t="shared" si="42"/>
        <v>PAUL PAINLEVE</v>
      </c>
      <c r="F574" s="189" t="str">
        <f t="shared" si="40"/>
        <v>ECOLE MATERNELLE PAUL PAINLEVE</v>
      </c>
      <c r="G574" s="72" t="s">
        <v>3040</v>
      </c>
      <c r="H574" s="72" t="s">
        <v>3021</v>
      </c>
      <c r="I574" s="73" t="s">
        <v>3022</v>
      </c>
      <c r="J574" s="74" t="s">
        <v>3041</v>
      </c>
      <c r="K574" s="72" t="s">
        <v>760</v>
      </c>
      <c r="L574" s="72" t="s">
        <v>83</v>
      </c>
      <c r="M574" s="75"/>
      <c r="N574" s="75"/>
      <c r="O574" s="75">
        <v>1239</v>
      </c>
      <c r="P574" s="72">
        <v>635611.19999999995</v>
      </c>
      <c r="Q574" s="72">
        <v>6867942.2000000002</v>
      </c>
      <c r="R574" s="72">
        <v>48.908253000000002</v>
      </c>
      <c r="S574" s="72">
        <v>2.1215660000000001</v>
      </c>
      <c r="T574" s="194" t="str">
        <f t="shared" si="43"/>
        <v>PAUL PAINLEVE</v>
      </c>
      <c r="U574" s="190" t="str">
        <f t="shared" si="44"/>
        <v>PAUL PAINLEVE</v>
      </c>
      <c r="V574" s="76" t="s">
        <v>1961</v>
      </c>
    </row>
    <row r="575" spans="1:22" s="71" customFormat="1" ht="12.75" customHeight="1">
      <c r="A575" s="72" t="s">
        <v>3042</v>
      </c>
      <c r="B575" s="72" t="s">
        <v>3043</v>
      </c>
      <c r="C575" s="72" t="s">
        <v>945</v>
      </c>
      <c r="D575" s="197" t="str">
        <f t="shared" si="41"/>
        <v>Jean Moulin</v>
      </c>
      <c r="E575" s="197" t="str">
        <f t="shared" si="42"/>
        <v>JEAN MOULIN</v>
      </c>
      <c r="F575" s="189" t="str">
        <f t="shared" si="40"/>
        <v>ECOLE ELEMENTAIRE JEAN MOULIN</v>
      </c>
      <c r="G575" s="72" t="s">
        <v>3044</v>
      </c>
      <c r="H575" s="72" t="s">
        <v>3021</v>
      </c>
      <c r="I575" s="73" t="s">
        <v>3022</v>
      </c>
      <c r="J575" s="74" t="s">
        <v>3045</v>
      </c>
      <c r="K575" s="72" t="s">
        <v>760</v>
      </c>
      <c r="L575" s="72" t="s">
        <v>165</v>
      </c>
      <c r="M575" s="75"/>
      <c r="N575" s="75"/>
      <c r="O575" s="75">
        <v>6738</v>
      </c>
      <c r="P575" s="72">
        <v>637441.1</v>
      </c>
      <c r="Q575" s="72">
        <v>6867793.7000000002</v>
      </c>
      <c r="R575" s="72">
        <v>48.907097999999998</v>
      </c>
      <c r="S575" s="72">
        <v>2.14655</v>
      </c>
      <c r="T575" s="194" t="str">
        <f t="shared" si="43"/>
        <v>JEAN MOULIN</v>
      </c>
      <c r="U575" s="190" t="str">
        <f t="shared" si="44"/>
        <v>JEAN MOULIN</v>
      </c>
      <c r="V575" s="76" t="s">
        <v>1961</v>
      </c>
    </row>
    <row r="576" spans="1:22" s="71" customFormat="1" ht="12.75" customHeight="1">
      <c r="A576" s="72" t="s">
        <v>3046</v>
      </c>
      <c r="B576" s="72" t="s">
        <v>3047</v>
      </c>
      <c r="C576" s="72" t="s">
        <v>774</v>
      </c>
      <c r="D576" s="197" t="str">
        <f t="shared" si="41"/>
        <v>Victor Hugo</v>
      </c>
      <c r="E576" s="197" t="str">
        <f t="shared" si="42"/>
        <v>VICTOR HUGO</v>
      </c>
      <c r="F576" s="189" t="str">
        <f t="shared" si="40"/>
        <v>ECOLE MATERNELLE VICTOR HUGO</v>
      </c>
      <c r="G576" s="72" t="s">
        <v>3048</v>
      </c>
      <c r="H576" s="72" t="s">
        <v>3021</v>
      </c>
      <c r="I576" s="73" t="s">
        <v>3022</v>
      </c>
      <c r="J576" s="74" t="s">
        <v>3049</v>
      </c>
      <c r="K576" s="72" t="s">
        <v>760</v>
      </c>
      <c r="L576" s="72" t="s">
        <v>83</v>
      </c>
      <c r="M576" s="75"/>
      <c r="N576" s="75"/>
      <c r="O576" s="75">
        <v>3949</v>
      </c>
      <c r="P576" s="72">
        <v>638208.6</v>
      </c>
      <c r="Q576" s="72">
        <v>6868078</v>
      </c>
      <c r="R576" s="72">
        <v>48.909728999999999</v>
      </c>
      <c r="S576" s="72">
        <v>2.1569780000000001</v>
      </c>
      <c r="T576" s="194" t="str">
        <f t="shared" si="43"/>
        <v>VICTOR HUGO</v>
      </c>
      <c r="U576" s="190" t="str">
        <f t="shared" si="44"/>
        <v>VICTOR HUGO</v>
      </c>
      <c r="V576" s="76" t="s">
        <v>1961</v>
      </c>
    </row>
    <row r="577" spans="1:22" s="71" customFormat="1" ht="12.75" customHeight="1">
      <c r="A577" s="72" t="s">
        <v>3050</v>
      </c>
      <c r="B577" s="72" t="s">
        <v>3051</v>
      </c>
      <c r="C577" s="72" t="s">
        <v>245</v>
      </c>
      <c r="D577" s="197" t="str">
        <f t="shared" si="41"/>
        <v/>
      </c>
      <c r="E577" s="197" t="str">
        <f t="shared" si="42"/>
        <v/>
      </c>
      <c r="F577" s="189" t="str">
        <f t="shared" si="40"/>
        <v xml:space="preserve">ECOLE PRIMAIRE </v>
      </c>
      <c r="G577" s="72" t="s">
        <v>3052</v>
      </c>
      <c r="H577" s="72" t="s">
        <v>436</v>
      </c>
      <c r="I577" s="73" t="s">
        <v>3053</v>
      </c>
      <c r="J577" s="74" t="s">
        <v>3054</v>
      </c>
      <c r="K577" s="72" t="s">
        <v>250</v>
      </c>
      <c r="L577" s="72" t="s">
        <v>195</v>
      </c>
      <c r="M577" s="75"/>
      <c r="N577" s="75"/>
      <c r="O577" s="75">
        <v>7710</v>
      </c>
      <c r="P577" s="72">
        <v>612709.1</v>
      </c>
      <c r="Q577" s="72">
        <v>6853499</v>
      </c>
      <c r="R577" s="72">
        <v>48.775675999999997</v>
      </c>
      <c r="S577" s="72">
        <v>1.812125</v>
      </c>
      <c r="T577" s="194" t="str">
        <f t="shared" si="43"/>
        <v>MONTFORT L AMAURY</v>
      </c>
      <c r="U577" s="190" t="str">
        <f t="shared" si="44"/>
        <v>MONTFORT L AMAURY</v>
      </c>
      <c r="V577" s="76" t="s">
        <v>166</v>
      </c>
    </row>
    <row r="578" spans="1:22" s="71" customFormat="1" ht="12.75" customHeight="1">
      <c r="A578" s="72" t="s">
        <v>3055</v>
      </c>
      <c r="B578" s="72" t="s">
        <v>3056</v>
      </c>
      <c r="C578" s="72" t="s">
        <v>3057</v>
      </c>
      <c r="D578" s="197" t="str">
        <f t="shared" si="41"/>
        <v>du Village</v>
      </c>
      <c r="E578" s="197" t="str">
        <f t="shared" si="42"/>
        <v>DU VILLAGE</v>
      </c>
      <c r="F578" s="189" t="str">
        <f t="shared" ref="F578:F641" si="45">(IF(L578="M","ECOLE MATERNELLE",IF(L578="E","ECOLE ELEMENTAIRE",IF(L578="P","ECOLE PRIMAIRE","Inconnu"))))&amp;" "&amp;E578</f>
        <v>ECOLE ELEMENTAIRE DU VILLAGE</v>
      </c>
      <c r="G578" s="72" t="s">
        <v>3058</v>
      </c>
      <c r="H578" s="72" t="s">
        <v>3059</v>
      </c>
      <c r="I578" s="73" t="s">
        <v>3060</v>
      </c>
      <c r="J578" s="74" t="s">
        <v>3061</v>
      </c>
      <c r="K578" s="72" t="s">
        <v>1476</v>
      </c>
      <c r="L578" s="72" t="s">
        <v>165</v>
      </c>
      <c r="M578" s="75"/>
      <c r="N578" s="75"/>
      <c r="O578" s="75">
        <v>1297</v>
      </c>
      <c r="P578" s="72">
        <v>628617.69999999995</v>
      </c>
      <c r="Q578" s="72">
        <v>6852555.2000000002</v>
      </c>
      <c r="R578" s="72">
        <v>48.769145000000002</v>
      </c>
      <c r="S578" s="72">
        <v>2.0287470000000001</v>
      </c>
      <c r="T578" s="194" t="str">
        <f t="shared" si="43"/>
        <v>DU VILLAGE</v>
      </c>
      <c r="U578" s="190" t="str">
        <f t="shared" si="44"/>
        <v>LE VILLAGE</v>
      </c>
      <c r="V578" s="76" t="s">
        <v>1477</v>
      </c>
    </row>
    <row r="579" spans="1:22" s="71" customFormat="1" ht="12.75" customHeight="1">
      <c r="A579" s="72" t="s">
        <v>3062</v>
      </c>
      <c r="B579" s="72" t="s">
        <v>3063</v>
      </c>
      <c r="C579" s="72" t="s">
        <v>3064</v>
      </c>
      <c r="D579" s="197" t="str">
        <f t="shared" ref="D579:D642" si="46">TRIM(SUBSTITUTE(SUBSTITUTE(C579,"Ecole maternelle",""),"Ecole élémentaire",""))</f>
        <v>du Village</v>
      </c>
      <c r="E579" s="197" t="str">
        <f t="shared" ref="E579:E642" si="47">UPPER(SUBSTITUTE(SUBSTITUTE(SUBSTITUTE(SUBSTITUTE(SUBSTITUTE(SUBSTITUTE(SUBSTITUTE(D579, "é", "e"), "è", "e"), "ê", "e"), "à", "a"), "â", "a"), "ù", "u"), "ô", "o"))</f>
        <v>DU VILLAGE</v>
      </c>
      <c r="F579" s="189" t="str">
        <f t="shared" si="45"/>
        <v>ECOLE MATERNELLE DU VILLAGE</v>
      </c>
      <c r="G579" s="72" t="s">
        <v>3065</v>
      </c>
      <c r="H579" s="72" t="s">
        <v>3059</v>
      </c>
      <c r="I579" s="73" t="s">
        <v>3060</v>
      </c>
      <c r="J579" s="74" t="s">
        <v>3066</v>
      </c>
      <c r="K579" s="72" t="s">
        <v>1476</v>
      </c>
      <c r="L579" s="72" t="s">
        <v>83</v>
      </c>
      <c r="M579" s="75"/>
      <c r="N579" s="75"/>
      <c r="O579" s="75">
        <v>1381</v>
      </c>
      <c r="P579" s="72">
        <v>628676.9</v>
      </c>
      <c r="Q579" s="72">
        <v>6852586.5999999996</v>
      </c>
      <c r="R579" s="72">
        <v>48.769433999999997</v>
      </c>
      <c r="S579" s="72">
        <v>2.029547</v>
      </c>
      <c r="T579" s="194" t="str">
        <f t="shared" ref="T579:T642" si="48">IF(D579="",I579,E579)</f>
        <v>DU VILLAGE</v>
      </c>
      <c r="U579" s="190" t="str">
        <f t="shared" ref="U579:U642" si="49">IF(LEFT(T579,6)="DE LA ",REPLACE(T579,1,6,"LA "), IF(LEFT(T579,4)="DES ",REPLACE(T579,1,4,"LES "), IF(LEFT(T579,3)="DE ",REPLACE(T579,1,3,"LE "), IF(LEFT(T579,3)="DU ",REPLACE(T579,1,3,"LE "),T579))))</f>
        <v>LE VILLAGE</v>
      </c>
      <c r="V579" s="76" t="s">
        <v>1477</v>
      </c>
    </row>
    <row r="580" spans="1:22" s="71" customFormat="1" ht="12.75" customHeight="1">
      <c r="A580" s="72" t="s">
        <v>3067</v>
      </c>
      <c r="B580" s="72" t="s">
        <v>3068</v>
      </c>
      <c r="C580" s="72" t="s">
        <v>3069</v>
      </c>
      <c r="D580" s="197" t="str">
        <f t="shared" si="46"/>
        <v>Les Prés</v>
      </c>
      <c r="E580" s="197" t="str">
        <f t="shared" si="47"/>
        <v>LES PRES</v>
      </c>
      <c r="F580" s="189" t="str">
        <f t="shared" si="45"/>
        <v>ECOLE ELEMENTAIRE LES PRES</v>
      </c>
      <c r="G580" s="72" t="s">
        <v>3070</v>
      </c>
      <c r="H580" s="72" t="s">
        <v>3059</v>
      </c>
      <c r="I580" s="73" t="s">
        <v>3060</v>
      </c>
      <c r="J580" s="74" t="s">
        <v>3071</v>
      </c>
      <c r="K580" s="72" t="s">
        <v>1476</v>
      </c>
      <c r="L580" s="72" t="s">
        <v>165</v>
      </c>
      <c r="M580" s="75"/>
      <c r="N580" s="75"/>
      <c r="O580" s="75">
        <v>6570</v>
      </c>
      <c r="P580" s="72">
        <v>629444.30000000005</v>
      </c>
      <c r="Q580" s="72">
        <v>6853876</v>
      </c>
      <c r="R580" s="72">
        <v>48.781114000000002</v>
      </c>
      <c r="S580" s="72">
        <v>2.039774</v>
      </c>
      <c r="T580" s="194" t="str">
        <f t="shared" si="48"/>
        <v>LES PRES</v>
      </c>
      <c r="U580" s="190" t="str">
        <f t="shared" si="49"/>
        <v>LES PRES</v>
      </c>
      <c r="V580" s="76" t="s">
        <v>1477</v>
      </c>
    </row>
    <row r="581" spans="1:22" s="71" customFormat="1" ht="12.75" customHeight="1">
      <c r="A581" s="72" t="s">
        <v>3072</v>
      </c>
      <c r="B581" s="72" t="s">
        <v>3073</v>
      </c>
      <c r="C581" s="72" t="s">
        <v>3074</v>
      </c>
      <c r="D581" s="197" t="str">
        <f t="shared" si="46"/>
        <v>les Iris</v>
      </c>
      <c r="E581" s="197" t="str">
        <f t="shared" si="47"/>
        <v>LES IRIS</v>
      </c>
      <c r="F581" s="189" t="str">
        <f t="shared" si="45"/>
        <v>ECOLE ELEMENTAIRE LES IRIS</v>
      </c>
      <c r="G581" s="72" t="s">
        <v>3075</v>
      </c>
      <c r="H581" s="72" t="s">
        <v>3059</v>
      </c>
      <c r="I581" s="73" t="s">
        <v>3060</v>
      </c>
      <c r="J581" s="74" t="s">
        <v>3076</v>
      </c>
      <c r="K581" s="72" t="s">
        <v>1476</v>
      </c>
      <c r="L581" s="72" t="s">
        <v>165</v>
      </c>
      <c r="M581" s="75"/>
      <c r="N581" s="75"/>
      <c r="O581" s="75">
        <v>3374</v>
      </c>
      <c r="P581" s="72">
        <v>629672.30000000005</v>
      </c>
      <c r="Q581" s="72">
        <v>6854820.7999999998</v>
      </c>
      <c r="R581" s="72">
        <v>48.789636000000002</v>
      </c>
      <c r="S581" s="72">
        <v>2.0427209999999998</v>
      </c>
      <c r="T581" s="194" t="str">
        <f t="shared" si="48"/>
        <v>LES IRIS</v>
      </c>
      <c r="U581" s="190" t="str">
        <f t="shared" si="49"/>
        <v>LES IRIS</v>
      </c>
      <c r="V581" s="76" t="s">
        <v>1477</v>
      </c>
    </row>
    <row r="582" spans="1:22" s="71" customFormat="1" ht="12.75" customHeight="1">
      <c r="A582" s="72" t="s">
        <v>3077</v>
      </c>
      <c r="B582" s="72" t="s">
        <v>3078</v>
      </c>
      <c r="C582" s="72" t="s">
        <v>222</v>
      </c>
      <c r="D582" s="197" t="str">
        <f t="shared" si="46"/>
        <v>Saint-Exupéry</v>
      </c>
      <c r="E582" s="197" t="str">
        <f t="shared" si="47"/>
        <v>SAINT-EXUPERY</v>
      </c>
      <c r="F582" s="189" t="str">
        <f t="shared" si="45"/>
        <v>ECOLE MATERNELLE SAINT-EXUPERY</v>
      </c>
      <c r="G582" s="72" t="s">
        <v>3079</v>
      </c>
      <c r="H582" s="72" t="s">
        <v>3059</v>
      </c>
      <c r="I582" s="73" t="s">
        <v>3060</v>
      </c>
      <c r="J582" s="74" t="s">
        <v>3080</v>
      </c>
      <c r="K582" s="72" t="s">
        <v>1476</v>
      </c>
      <c r="L582" s="72" t="s">
        <v>83</v>
      </c>
      <c r="M582" s="75"/>
      <c r="N582" s="75"/>
      <c r="O582" s="75">
        <v>6109</v>
      </c>
      <c r="P582" s="72">
        <v>629371.19999999995</v>
      </c>
      <c r="Q582" s="72">
        <v>6853823.2999999998</v>
      </c>
      <c r="R582" s="72">
        <v>48.780631999999997</v>
      </c>
      <c r="S582" s="72">
        <v>2.0387879999999998</v>
      </c>
      <c r="T582" s="194" t="str">
        <f t="shared" si="48"/>
        <v>SAINT-EXUPERY</v>
      </c>
      <c r="U582" s="190" t="str">
        <f t="shared" si="49"/>
        <v>SAINT-EXUPERY</v>
      </c>
      <c r="V582" s="76" t="s">
        <v>1477</v>
      </c>
    </row>
    <row r="583" spans="1:22" s="71" customFormat="1" ht="12.75" customHeight="1">
      <c r="A583" s="72" t="s">
        <v>3081</v>
      </c>
      <c r="B583" s="72" t="s">
        <v>3082</v>
      </c>
      <c r="C583" s="72" t="s">
        <v>3083</v>
      </c>
      <c r="D583" s="197" t="str">
        <f t="shared" si="46"/>
        <v>Poirier Saint Martin</v>
      </c>
      <c r="E583" s="197" t="str">
        <f t="shared" si="47"/>
        <v>POIRIER SAINT MARTIN</v>
      </c>
      <c r="F583" s="189" t="str">
        <f t="shared" si="45"/>
        <v>ECOLE ELEMENTAIRE POIRIER SAINT MARTIN</v>
      </c>
      <c r="G583" s="72" t="s">
        <v>3084</v>
      </c>
      <c r="H583" s="72" t="s">
        <v>3059</v>
      </c>
      <c r="I583" s="73" t="s">
        <v>3060</v>
      </c>
      <c r="J583" s="74" t="s">
        <v>3085</v>
      </c>
      <c r="K583" s="72" t="s">
        <v>1476</v>
      </c>
      <c r="L583" s="72" t="s">
        <v>165</v>
      </c>
      <c r="M583" s="75"/>
      <c r="N583" s="75"/>
      <c r="O583" s="75">
        <v>3721</v>
      </c>
      <c r="P583" s="72">
        <v>628880.5</v>
      </c>
      <c r="Q583" s="72">
        <v>6853091.5999999996</v>
      </c>
      <c r="R583" s="72">
        <v>48.773997999999999</v>
      </c>
      <c r="S583" s="72">
        <v>2.0322330000000002</v>
      </c>
      <c r="T583" s="194" t="str">
        <f t="shared" si="48"/>
        <v>POIRIER SAINT MARTIN</v>
      </c>
      <c r="U583" s="190" t="str">
        <f t="shared" si="49"/>
        <v>POIRIER SAINT MARTIN</v>
      </c>
      <c r="V583" s="76" t="s">
        <v>1477</v>
      </c>
    </row>
    <row r="584" spans="1:22" s="71" customFormat="1" ht="12.75" customHeight="1">
      <c r="A584" s="72" t="s">
        <v>3086</v>
      </c>
      <c r="B584" s="72" t="s">
        <v>3087</v>
      </c>
      <c r="C584" s="72" t="s">
        <v>3088</v>
      </c>
      <c r="D584" s="197" t="str">
        <f t="shared" si="46"/>
        <v>Charles Péguy</v>
      </c>
      <c r="E584" s="197" t="str">
        <f t="shared" si="47"/>
        <v>CHARLES PEGUY</v>
      </c>
      <c r="F584" s="189" t="str">
        <f t="shared" si="45"/>
        <v>ECOLE PRIMAIRE CHARLES PEGUY</v>
      </c>
      <c r="G584" s="72" t="s">
        <v>3089</v>
      </c>
      <c r="H584" s="72" t="s">
        <v>3059</v>
      </c>
      <c r="I584" s="73" t="s">
        <v>3060</v>
      </c>
      <c r="J584" s="74" t="s">
        <v>3090</v>
      </c>
      <c r="K584" s="72" t="s">
        <v>1476</v>
      </c>
      <c r="L584" s="72" t="s">
        <v>195</v>
      </c>
      <c r="M584" s="75"/>
      <c r="N584" s="75"/>
      <c r="O584" s="75">
        <v>5270</v>
      </c>
      <c r="P584" s="72">
        <v>629121</v>
      </c>
      <c r="Q584" s="72">
        <v>6853983.7000000002</v>
      </c>
      <c r="R584" s="72">
        <v>48.782046999999999</v>
      </c>
      <c r="S584" s="72">
        <v>2.0353569999999999</v>
      </c>
      <c r="T584" s="194" t="str">
        <f t="shared" si="48"/>
        <v>CHARLES PEGUY</v>
      </c>
      <c r="U584" s="190" t="str">
        <f t="shared" si="49"/>
        <v>CHARLES PEGUY</v>
      </c>
      <c r="V584" s="76" t="s">
        <v>1477</v>
      </c>
    </row>
    <row r="585" spans="1:22" s="71" customFormat="1" ht="12.75" customHeight="1">
      <c r="A585" s="72" t="s">
        <v>3091</v>
      </c>
      <c r="B585" s="72" t="s">
        <v>3092</v>
      </c>
      <c r="C585" s="72" t="s">
        <v>3093</v>
      </c>
      <c r="D585" s="197" t="str">
        <f t="shared" si="46"/>
        <v>Marie Noël</v>
      </c>
      <c r="E585" s="197" t="str">
        <f t="shared" si="47"/>
        <v>MARIE NOËL</v>
      </c>
      <c r="F585" s="189" t="str">
        <f t="shared" si="45"/>
        <v>ECOLE PRIMAIRE MARIE NOËL</v>
      </c>
      <c r="G585" s="72" t="s">
        <v>3094</v>
      </c>
      <c r="H585" s="72" t="s">
        <v>3059</v>
      </c>
      <c r="I585" s="73" t="s">
        <v>3060</v>
      </c>
      <c r="J585" s="74" t="s">
        <v>3095</v>
      </c>
      <c r="K585" s="72" t="s">
        <v>1476</v>
      </c>
      <c r="L585" s="72" t="s">
        <v>195</v>
      </c>
      <c r="M585" s="75"/>
      <c r="N585" s="75"/>
      <c r="O585" s="75">
        <v>2269</v>
      </c>
      <c r="P585" s="72">
        <v>629062.80000000005</v>
      </c>
      <c r="Q585" s="72">
        <v>6852283.7000000002</v>
      </c>
      <c r="R585" s="72">
        <v>48.766751999999997</v>
      </c>
      <c r="S585" s="72">
        <v>2.0348470000000001</v>
      </c>
      <c r="T585" s="194" t="str">
        <f t="shared" si="48"/>
        <v>MARIE NOËL</v>
      </c>
      <c r="U585" s="190" t="str">
        <f t="shared" si="49"/>
        <v>MARIE NOËL</v>
      </c>
      <c r="V585" s="76" t="s">
        <v>1477</v>
      </c>
    </row>
    <row r="586" spans="1:22" s="71" customFormat="1" ht="12.75" customHeight="1">
      <c r="A586" s="72" t="s">
        <v>3096</v>
      </c>
      <c r="B586" s="72" t="s">
        <v>3097</v>
      </c>
      <c r="C586" s="72" t="s">
        <v>3098</v>
      </c>
      <c r="D586" s="197" t="str">
        <f t="shared" si="46"/>
        <v>les Sorbiers</v>
      </c>
      <c r="E586" s="197" t="str">
        <f t="shared" si="47"/>
        <v>LES SORBIERS</v>
      </c>
      <c r="F586" s="189" t="str">
        <f t="shared" si="45"/>
        <v>ECOLE MATERNELLE LES SORBIERS</v>
      </c>
      <c r="G586" s="72" t="s">
        <v>3099</v>
      </c>
      <c r="H586" s="72" t="s">
        <v>3059</v>
      </c>
      <c r="I586" s="73" t="s">
        <v>3060</v>
      </c>
      <c r="J586" s="74" t="s">
        <v>3100</v>
      </c>
      <c r="K586" s="72" t="s">
        <v>1476</v>
      </c>
      <c r="L586" s="72" t="s">
        <v>83</v>
      </c>
      <c r="M586" s="75"/>
      <c r="N586" s="75"/>
      <c r="O586" s="75">
        <v>4269</v>
      </c>
      <c r="P586" s="72">
        <v>629551.80000000005</v>
      </c>
      <c r="Q586" s="72">
        <v>6854961.4000000004</v>
      </c>
      <c r="R586" s="72">
        <v>48.790886999999998</v>
      </c>
      <c r="S586" s="72">
        <v>2.041058</v>
      </c>
      <c r="T586" s="194" t="str">
        <f t="shared" si="48"/>
        <v>LES SORBIERS</v>
      </c>
      <c r="U586" s="190" t="str">
        <f t="shared" si="49"/>
        <v>LES SORBIERS</v>
      </c>
      <c r="V586" s="76" t="s">
        <v>1477</v>
      </c>
    </row>
    <row r="587" spans="1:22" s="71" customFormat="1" ht="12.75" customHeight="1">
      <c r="A587" s="72" t="s">
        <v>3101</v>
      </c>
      <c r="B587" s="72" t="s">
        <v>3102</v>
      </c>
      <c r="C587" s="72" t="s">
        <v>3103</v>
      </c>
      <c r="D587" s="197" t="str">
        <f t="shared" si="46"/>
        <v>Maurice Genevoix</v>
      </c>
      <c r="E587" s="197" t="str">
        <f t="shared" si="47"/>
        <v>MAURICE GENEVOIX</v>
      </c>
      <c r="F587" s="189" t="str">
        <f t="shared" si="45"/>
        <v>ECOLE MATERNELLE MAURICE GENEVOIX</v>
      </c>
      <c r="G587" s="72" t="s">
        <v>3084</v>
      </c>
      <c r="H587" s="72" t="s">
        <v>3059</v>
      </c>
      <c r="I587" s="73" t="s">
        <v>3060</v>
      </c>
      <c r="J587" s="74" t="s">
        <v>3104</v>
      </c>
      <c r="K587" s="72" t="s">
        <v>1476</v>
      </c>
      <c r="L587" s="72" t="s">
        <v>83</v>
      </c>
      <c r="M587" s="75"/>
      <c r="N587" s="75"/>
      <c r="O587" s="75">
        <v>1942</v>
      </c>
      <c r="P587" s="72">
        <v>628826.4</v>
      </c>
      <c r="Q587" s="72">
        <v>6853225</v>
      </c>
      <c r="R587" s="72">
        <v>48.775191999999997</v>
      </c>
      <c r="S587" s="72">
        <v>2.0314739999999998</v>
      </c>
      <c r="T587" s="194" t="str">
        <f t="shared" si="48"/>
        <v>MAURICE GENEVOIX</v>
      </c>
      <c r="U587" s="190" t="str">
        <f t="shared" si="49"/>
        <v>MAURICE GENEVOIX</v>
      </c>
      <c r="V587" s="76" t="s">
        <v>1477</v>
      </c>
    </row>
    <row r="588" spans="1:22" s="71" customFormat="1" ht="12.75" customHeight="1">
      <c r="A588" s="72" t="s">
        <v>3105</v>
      </c>
      <c r="B588" s="72" t="s">
        <v>3106</v>
      </c>
      <c r="C588" s="72" t="s">
        <v>3107</v>
      </c>
      <c r="D588" s="197" t="str">
        <f t="shared" si="46"/>
        <v>Paul Fort</v>
      </c>
      <c r="E588" s="197" t="str">
        <f t="shared" si="47"/>
        <v>PAUL FORT</v>
      </c>
      <c r="F588" s="189" t="str">
        <f t="shared" si="45"/>
        <v>ECOLE MATERNELLE PAUL FORT</v>
      </c>
      <c r="G588" s="72" t="s">
        <v>3108</v>
      </c>
      <c r="H588" s="72" t="s">
        <v>3059</v>
      </c>
      <c r="I588" s="73" t="s">
        <v>3060</v>
      </c>
      <c r="J588" s="74" t="s">
        <v>3109</v>
      </c>
      <c r="K588" s="72" t="s">
        <v>1476</v>
      </c>
      <c r="L588" s="72" t="s">
        <v>83</v>
      </c>
      <c r="M588" s="75"/>
      <c r="N588" s="75"/>
      <c r="O588" s="75">
        <v>3579</v>
      </c>
      <c r="P588" s="72">
        <v>629347.5</v>
      </c>
      <c r="Q588" s="72">
        <v>6852928.2000000002</v>
      </c>
      <c r="R588" s="72">
        <v>48.772579999999998</v>
      </c>
      <c r="S588" s="72">
        <v>2.0386139999999999</v>
      </c>
      <c r="T588" s="194" t="str">
        <f t="shared" si="48"/>
        <v>PAUL FORT</v>
      </c>
      <c r="U588" s="190" t="str">
        <f t="shared" si="49"/>
        <v>PAUL FORT</v>
      </c>
      <c r="V588" s="76" t="s">
        <v>1477</v>
      </c>
    </row>
    <row r="589" spans="1:22" s="71" customFormat="1" ht="12.75" customHeight="1">
      <c r="A589" s="72" t="s">
        <v>3110</v>
      </c>
      <c r="B589" s="72" t="s">
        <v>3111</v>
      </c>
      <c r="C589" s="72" t="s">
        <v>359</v>
      </c>
      <c r="D589" s="197" t="str">
        <f t="shared" si="46"/>
        <v>Paul Fort</v>
      </c>
      <c r="E589" s="197" t="str">
        <f t="shared" si="47"/>
        <v>PAUL FORT</v>
      </c>
      <c r="F589" s="189" t="str">
        <f t="shared" si="45"/>
        <v>ECOLE ELEMENTAIRE PAUL FORT</v>
      </c>
      <c r="G589" s="72" t="s">
        <v>3112</v>
      </c>
      <c r="H589" s="72" t="s">
        <v>3059</v>
      </c>
      <c r="I589" s="73" t="s">
        <v>3060</v>
      </c>
      <c r="J589" s="74" t="s">
        <v>3113</v>
      </c>
      <c r="K589" s="72" t="s">
        <v>1476</v>
      </c>
      <c r="L589" s="72" t="s">
        <v>165</v>
      </c>
      <c r="M589" s="75"/>
      <c r="N589" s="75"/>
      <c r="O589" s="75">
        <v>4562</v>
      </c>
      <c r="P589" s="72">
        <v>629430.69999999995</v>
      </c>
      <c r="Q589" s="72">
        <v>6852956.7000000002</v>
      </c>
      <c r="R589" s="72">
        <v>48.772844999999997</v>
      </c>
      <c r="S589" s="72">
        <v>2.0397409999999998</v>
      </c>
      <c r="T589" s="194" t="str">
        <f t="shared" si="48"/>
        <v>PAUL FORT</v>
      </c>
      <c r="U589" s="190" t="str">
        <f t="shared" si="49"/>
        <v>PAUL FORT</v>
      </c>
      <c r="V589" s="76" t="s">
        <v>1477</v>
      </c>
    </row>
    <row r="590" spans="1:22" s="71" customFormat="1" ht="12.75" customHeight="1">
      <c r="A590" s="72" t="s">
        <v>3114</v>
      </c>
      <c r="B590" s="72" t="s">
        <v>3115</v>
      </c>
      <c r="C590" s="72" t="s">
        <v>3116</v>
      </c>
      <c r="D590" s="197" t="str">
        <f t="shared" si="46"/>
        <v>Erik Satie</v>
      </c>
      <c r="E590" s="197" t="str">
        <f t="shared" si="47"/>
        <v>ERIK SATIE</v>
      </c>
      <c r="F590" s="189" t="str">
        <f t="shared" si="45"/>
        <v>ECOLE PRIMAIRE ERIK SATIE</v>
      </c>
      <c r="G590" s="72" t="s">
        <v>3117</v>
      </c>
      <c r="H590" s="72" t="s">
        <v>3059</v>
      </c>
      <c r="I590" s="73" t="s">
        <v>3060</v>
      </c>
      <c r="J590" s="74" t="s">
        <v>3118</v>
      </c>
      <c r="K590" s="72" t="s">
        <v>1476</v>
      </c>
      <c r="L590" s="72" t="s">
        <v>195</v>
      </c>
      <c r="M590" s="75"/>
      <c r="N590" s="75"/>
      <c r="O590" s="75">
        <v>8755</v>
      </c>
      <c r="P590" s="72">
        <v>628847.30000000005</v>
      </c>
      <c r="Q590" s="72">
        <v>6851939.2000000002</v>
      </c>
      <c r="R590" s="72">
        <v>48.763629999999999</v>
      </c>
      <c r="S590" s="72">
        <v>2.0319729999999998</v>
      </c>
      <c r="T590" s="194" t="str">
        <f t="shared" si="48"/>
        <v>ERIK SATIE</v>
      </c>
      <c r="U590" s="190" t="str">
        <f t="shared" si="49"/>
        <v>ERIK SATIE</v>
      </c>
      <c r="V590" s="76" t="s">
        <v>1477</v>
      </c>
    </row>
    <row r="591" spans="1:22" s="71" customFormat="1" ht="12.75" customHeight="1">
      <c r="A591" s="72" t="s">
        <v>3119</v>
      </c>
      <c r="B591" s="72" t="s">
        <v>3120</v>
      </c>
      <c r="C591" s="72" t="s">
        <v>1096</v>
      </c>
      <c r="D591" s="197" t="str">
        <f t="shared" si="46"/>
        <v>Jules Verne</v>
      </c>
      <c r="E591" s="197" t="str">
        <f t="shared" si="47"/>
        <v>JULES VERNE</v>
      </c>
      <c r="F591" s="189" t="str">
        <f t="shared" si="45"/>
        <v>ECOLE ELEMENTAIRE JULES VERNE</v>
      </c>
      <c r="G591" s="72" t="s">
        <v>3121</v>
      </c>
      <c r="H591" s="72" t="s">
        <v>3059</v>
      </c>
      <c r="I591" s="73" t="s">
        <v>3060</v>
      </c>
      <c r="J591" s="74" t="s">
        <v>3122</v>
      </c>
      <c r="K591" s="72" t="s">
        <v>1476</v>
      </c>
      <c r="L591" s="72" t="s">
        <v>165</v>
      </c>
      <c r="M591" s="75"/>
      <c r="N591" s="75"/>
      <c r="O591" s="75">
        <v>9963</v>
      </c>
      <c r="P591" s="72">
        <v>627744.80000000005</v>
      </c>
      <c r="Q591" s="72">
        <v>6852614</v>
      </c>
      <c r="R591" s="72">
        <v>48.769576999999998</v>
      </c>
      <c r="S591" s="72">
        <v>2.016861</v>
      </c>
      <c r="T591" s="194" t="str">
        <f t="shared" si="48"/>
        <v>JULES VERNE</v>
      </c>
      <c r="U591" s="190" t="str">
        <f t="shared" si="49"/>
        <v>JULES VERNE</v>
      </c>
      <c r="V591" s="76" t="s">
        <v>1477</v>
      </c>
    </row>
    <row r="592" spans="1:22" s="71" customFormat="1" ht="12.75" customHeight="1">
      <c r="A592" s="72" t="s">
        <v>3123</v>
      </c>
      <c r="B592" s="72" t="s">
        <v>3124</v>
      </c>
      <c r="C592" s="72" t="s">
        <v>3125</v>
      </c>
      <c r="D592" s="197" t="str">
        <f t="shared" si="46"/>
        <v>Alphonse Daudet</v>
      </c>
      <c r="E592" s="197" t="str">
        <f t="shared" si="47"/>
        <v>ALPHONSE DAUDET</v>
      </c>
      <c r="F592" s="189" t="str">
        <f t="shared" si="45"/>
        <v>ECOLE PRIMAIRE ALPHONSE DAUDET</v>
      </c>
      <c r="G592" s="72" t="s">
        <v>3126</v>
      </c>
      <c r="H592" s="72" t="s">
        <v>3059</v>
      </c>
      <c r="I592" s="73" t="s">
        <v>3060</v>
      </c>
      <c r="J592" s="74" t="s">
        <v>3127</v>
      </c>
      <c r="K592" s="72" t="s">
        <v>1476</v>
      </c>
      <c r="L592" s="72" t="s">
        <v>195</v>
      </c>
      <c r="M592" s="75"/>
      <c r="N592" s="75"/>
      <c r="O592" s="75">
        <v>9279</v>
      </c>
      <c r="P592" s="72">
        <v>627936.69999999995</v>
      </c>
      <c r="Q592" s="72">
        <v>6852213</v>
      </c>
      <c r="R592" s="72">
        <v>48.765991999999997</v>
      </c>
      <c r="S592" s="72">
        <v>2.019539</v>
      </c>
      <c r="T592" s="194" t="str">
        <f t="shared" si="48"/>
        <v>ALPHONSE DAUDET</v>
      </c>
      <c r="U592" s="190" t="str">
        <f t="shared" si="49"/>
        <v>ALPHONSE DAUDET</v>
      </c>
      <c r="V592" s="76" t="s">
        <v>1477</v>
      </c>
    </row>
    <row r="593" spans="1:22" s="71" customFormat="1" ht="12.75" customHeight="1">
      <c r="A593" s="72" t="s">
        <v>3128</v>
      </c>
      <c r="B593" s="72" t="s">
        <v>3129</v>
      </c>
      <c r="C593" s="72" t="s">
        <v>3130</v>
      </c>
      <c r="D593" s="197" t="str">
        <f t="shared" si="46"/>
        <v>Jules Verne</v>
      </c>
      <c r="E593" s="197" t="str">
        <f t="shared" si="47"/>
        <v>JULES VERNE</v>
      </c>
      <c r="F593" s="189" t="str">
        <f t="shared" si="45"/>
        <v>ECOLE MATERNELLE JULES VERNE</v>
      </c>
      <c r="G593" s="72" t="s">
        <v>3131</v>
      </c>
      <c r="H593" s="72" t="s">
        <v>3059</v>
      </c>
      <c r="I593" s="73" t="s">
        <v>3060</v>
      </c>
      <c r="J593" s="74" t="s">
        <v>3132</v>
      </c>
      <c r="K593" s="72" t="s">
        <v>1476</v>
      </c>
      <c r="L593" s="72" t="s">
        <v>83</v>
      </c>
      <c r="M593" s="75"/>
      <c r="N593" s="75"/>
      <c r="O593" s="75">
        <v>8597</v>
      </c>
      <c r="P593" s="72">
        <v>627669.30000000005</v>
      </c>
      <c r="Q593" s="72">
        <v>6852595.9000000004</v>
      </c>
      <c r="R593" s="72">
        <v>48.769404999999999</v>
      </c>
      <c r="S593" s="72">
        <v>2.0158369999999999</v>
      </c>
      <c r="T593" s="194" t="str">
        <f t="shared" si="48"/>
        <v>JULES VERNE</v>
      </c>
      <c r="U593" s="190" t="str">
        <f t="shared" si="49"/>
        <v>JULES VERNE</v>
      </c>
      <c r="V593" s="76" t="s">
        <v>1477</v>
      </c>
    </row>
    <row r="594" spans="1:22" s="71" customFormat="1" ht="12.75" customHeight="1">
      <c r="A594" s="72" t="s">
        <v>3133</v>
      </c>
      <c r="B594" s="72" t="s">
        <v>3134</v>
      </c>
      <c r="C594" s="72" t="s">
        <v>3135</v>
      </c>
      <c r="D594" s="197" t="str">
        <f t="shared" si="46"/>
        <v>Paul Verlaine</v>
      </c>
      <c r="E594" s="197" t="str">
        <f t="shared" si="47"/>
        <v>PAUL VERLAINE</v>
      </c>
      <c r="F594" s="189" t="str">
        <f t="shared" si="45"/>
        <v>ECOLE MATERNELLE PAUL VERLAINE</v>
      </c>
      <c r="G594" s="72" t="s">
        <v>3136</v>
      </c>
      <c r="H594" s="72" t="s">
        <v>3059</v>
      </c>
      <c r="I594" s="73" t="s">
        <v>3060</v>
      </c>
      <c r="J594" s="74" t="s">
        <v>3137</v>
      </c>
      <c r="K594" s="72" t="s">
        <v>1476</v>
      </c>
      <c r="L594" s="72" t="s">
        <v>83</v>
      </c>
      <c r="M594" s="75"/>
      <c r="N594" s="75"/>
      <c r="O594" s="75">
        <v>8989</v>
      </c>
      <c r="P594" s="72">
        <v>629996.69999999995</v>
      </c>
      <c r="Q594" s="72">
        <v>6852782</v>
      </c>
      <c r="R594" s="72">
        <v>48.771335999999998</v>
      </c>
      <c r="S594" s="72">
        <v>2.0474709999999998</v>
      </c>
      <c r="T594" s="194" t="str">
        <f t="shared" si="48"/>
        <v>PAUL VERLAINE</v>
      </c>
      <c r="U594" s="190" t="str">
        <f t="shared" si="49"/>
        <v>PAUL VERLAINE</v>
      </c>
      <c r="V594" s="76" t="s">
        <v>1477</v>
      </c>
    </row>
    <row r="595" spans="1:22" s="71" customFormat="1" ht="12.75" customHeight="1">
      <c r="A595" s="72" t="s">
        <v>3138</v>
      </c>
      <c r="B595" s="72" t="s">
        <v>3139</v>
      </c>
      <c r="C595" s="72" t="s">
        <v>3140</v>
      </c>
      <c r="D595" s="197" t="str">
        <f t="shared" si="46"/>
        <v>Mansart</v>
      </c>
      <c r="E595" s="197" t="str">
        <f t="shared" si="47"/>
        <v>MANSART</v>
      </c>
      <c r="F595" s="189" t="str">
        <f t="shared" si="45"/>
        <v>ECOLE MATERNELLE MANSART</v>
      </c>
      <c r="G595" s="72" t="s">
        <v>3141</v>
      </c>
      <c r="H595" s="72" t="s">
        <v>3059</v>
      </c>
      <c r="I595" s="73" t="s">
        <v>3060</v>
      </c>
      <c r="J595" s="74" t="s">
        <v>3142</v>
      </c>
      <c r="K595" s="72" t="s">
        <v>1476</v>
      </c>
      <c r="L595" s="72" t="s">
        <v>83</v>
      </c>
      <c r="M595" s="75"/>
      <c r="N595" s="75"/>
      <c r="O595" s="75">
        <v>4917</v>
      </c>
      <c r="P595" s="72">
        <v>630001.6</v>
      </c>
      <c r="Q595" s="72">
        <v>6854195.5</v>
      </c>
      <c r="R595" s="72">
        <v>48.784047999999999</v>
      </c>
      <c r="S595" s="72">
        <v>2.0473050000000002</v>
      </c>
      <c r="T595" s="194" t="str">
        <f t="shared" si="48"/>
        <v>MANSART</v>
      </c>
      <c r="U595" s="190" t="str">
        <f t="shared" si="49"/>
        <v>MANSART</v>
      </c>
      <c r="V595" s="76" t="s">
        <v>1477</v>
      </c>
    </row>
    <row r="596" spans="1:22" s="71" customFormat="1" ht="12.75" customHeight="1">
      <c r="A596" s="72" t="s">
        <v>3143</v>
      </c>
      <c r="B596" s="72" t="s">
        <v>3144</v>
      </c>
      <c r="C596" s="72" t="s">
        <v>3145</v>
      </c>
      <c r="D596" s="197" t="str">
        <f t="shared" si="46"/>
        <v>Paul Verlaine</v>
      </c>
      <c r="E596" s="197" t="str">
        <f t="shared" si="47"/>
        <v>PAUL VERLAINE</v>
      </c>
      <c r="F596" s="189" t="str">
        <f t="shared" si="45"/>
        <v>ECOLE ELEMENTAIRE PAUL VERLAINE</v>
      </c>
      <c r="G596" s="72" t="s">
        <v>3146</v>
      </c>
      <c r="H596" s="72" t="s">
        <v>3059</v>
      </c>
      <c r="I596" s="73" t="s">
        <v>3060</v>
      </c>
      <c r="J596" s="74" t="s">
        <v>3147</v>
      </c>
      <c r="K596" s="72" t="s">
        <v>1476</v>
      </c>
      <c r="L596" s="72" t="s">
        <v>165</v>
      </c>
      <c r="M596" s="75"/>
      <c r="N596" s="75"/>
      <c r="O596" s="75">
        <v>5224</v>
      </c>
      <c r="P596" s="72">
        <v>630040.5</v>
      </c>
      <c r="Q596" s="72">
        <v>6852811.2999999998</v>
      </c>
      <c r="R596" s="72">
        <v>48.771604000000004</v>
      </c>
      <c r="S596" s="72">
        <v>2.0480619999999998</v>
      </c>
      <c r="T596" s="194" t="str">
        <f t="shared" si="48"/>
        <v>PAUL VERLAINE</v>
      </c>
      <c r="U596" s="190" t="str">
        <f t="shared" si="49"/>
        <v>PAUL VERLAINE</v>
      </c>
      <c r="V596" s="76" t="s">
        <v>1477</v>
      </c>
    </row>
    <row r="597" spans="1:22" s="71" customFormat="1" ht="12.75" customHeight="1">
      <c r="A597" s="72" t="s">
        <v>3148</v>
      </c>
      <c r="B597" s="72" t="s">
        <v>3149</v>
      </c>
      <c r="C597" s="72" t="s">
        <v>2508</v>
      </c>
      <c r="D597" s="197" t="str">
        <f t="shared" si="46"/>
        <v>Mansart</v>
      </c>
      <c r="E597" s="197" t="str">
        <f t="shared" si="47"/>
        <v>MANSART</v>
      </c>
      <c r="F597" s="189" t="str">
        <f t="shared" si="45"/>
        <v>ECOLE ELEMENTAIRE MANSART</v>
      </c>
      <c r="G597" s="72" t="s">
        <v>3150</v>
      </c>
      <c r="H597" s="72" t="s">
        <v>3059</v>
      </c>
      <c r="I597" s="73" t="s">
        <v>3060</v>
      </c>
      <c r="J597" s="74" t="s">
        <v>3151</v>
      </c>
      <c r="K597" s="72" t="s">
        <v>1476</v>
      </c>
      <c r="L597" s="72" t="s">
        <v>165</v>
      </c>
      <c r="M597" s="75"/>
      <c r="N597" s="75"/>
      <c r="O597" s="75">
        <v>8277</v>
      </c>
      <c r="P597" s="72">
        <v>629915.30000000005</v>
      </c>
      <c r="Q597" s="72">
        <v>6854176</v>
      </c>
      <c r="R597" s="72">
        <v>48.783862999999997</v>
      </c>
      <c r="S597" s="72">
        <v>2.0461339999999999</v>
      </c>
      <c r="T597" s="194" t="str">
        <f t="shared" si="48"/>
        <v>MANSART</v>
      </c>
      <c r="U597" s="190" t="str">
        <f t="shared" si="49"/>
        <v>MANSART</v>
      </c>
      <c r="V597" s="76" t="s">
        <v>1477</v>
      </c>
    </row>
    <row r="598" spans="1:22" s="71" customFormat="1" ht="12.75" customHeight="1">
      <c r="A598" s="72" t="s">
        <v>3152</v>
      </c>
      <c r="B598" s="72" t="s">
        <v>3153</v>
      </c>
      <c r="C598" s="72" t="s">
        <v>3154</v>
      </c>
      <c r="D598" s="197" t="str">
        <f t="shared" si="46"/>
        <v>Arthur Rimbaud</v>
      </c>
      <c r="E598" s="197" t="str">
        <f t="shared" si="47"/>
        <v>ARTHUR RIMBAUD</v>
      </c>
      <c r="F598" s="189" t="str">
        <f t="shared" si="45"/>
        <v>ECOLE MATERNELLE ARTHUR RIMBAUD</v>
      </c>
      <c r="G598" s="72" t="s">
        <v>3155</v>
      </c>
      <c r="H598" s="72" t="s">
        <v>3059</v>
      </c>
      <c r="I598" s="73" t="s">
        <v>3060</v>
      </c>
      <c r="J598" s="74" t="s">
        <v>3156</v>
      </c>
      <c r="K598" s="72" t="s">
        <v>1476</v>
      </c>
      <c r="L598" s="72" t="s">
        <v>83</v>
      </c>
      <c r="M598" s="75"/>
      <c r="N598" s="75"/>
      <c r="O598" s="75">
        <v>7897</v>
      </c>
      <c r="P598" s="72">
        <v>629768.1</v>
      </c>
      <c r="Q598" s="72">
        <v>6853862.4000000004</v>
      </c>
      <c r="R598" s="72">
        <v>48.781027000000002</v>
      </c>
      <c r="S598" s="72">
        <v>2.0441829999999999</v>
      </c>
      <c r="T598" s="194" t="str">
        <f t="shared" si="48"/>
        <v>ARTHUR RIMBAUD</v>
      </c>
      <c r="U598" s="190" t="str">
        <f t="shared" si="49"/>
        <v>ARTHUR RIMBAUD</v>
      </c>
      <c r="V598" s="76" t="s">
        <v>1477</v>
      </c>
    </row>
    <row r="599" spans="1:22" s="71" customFormat="1" ht="12.75" customHeight="1">
      <c r="A599" s="72" t="s">
        <v>3157</v>
      </c>
      <c r="B599" s="72" t="s">
        <v>3158</v>
      </c>
      <c r="C599" s="72" t="s">
        <v>3159</v>
      </c>
      <c r="D599" s="197" t="str">
        <f t="shared" si="46"/>
        <v>André Chénier</v>
      </c>
      <c r="E599" s="197" t="str">
        <f t="shared" si="47"/>
        <v>ANDRE CHENIER</v>
      </c>
      <c r="F599" s="189" t="str">
        <f t="shared" si="45"/>
        <v>ECOLE MATERNELLE ANDRE CHENIER</v>
      </c>
      <c r="G599" s="72" t="s">
        <v>3160</v>
      </c>
      <c r="H599" s="72" t="s">
        <v>3059</v>
      </c>
      <c r="I599" s="73" t="s">
        <v>3060</v>
      </c>
      <c r="J599" s="74" t="s">
        <v>3161</v>
      </c>
      <c r="K599" s="72" t="s">
        <v>1476</v>
      </c>
      <c r="L599" s="72" t="s">
        <v>83</v>
      </c>
      <c r="M599" s="75"/>
      <c r="N599" s="75"/>
      <c r="O599" s="75">
        <v>4522</v>
      </c>
      <c r="P599" s="72">
        <v>629704.69999999995</v>
      </c>
      <c r="Q599" s="72">
        <v>6853585.5</v>
      </c>
      <c r="R599" s="72">
        <v>48.778530000000003</v>
      </c>
      <c r="S599" s="72">
        <v>2.0433650000000001</v>
      </c>
      <c r="T599" s="194" t="str">
        <f t="shared" si="48"/>
        <v>ANDRE CHENIER</v>
      </c>
      <c r="U599" s="190" t="str">
        <f t="shared" si="49"/>
        <v>ANDRE CHENIER</v>
      </c>
      <c r="V599" s="76" t="s">
        <v>1477</v>
      </c>
    </row>
    <row r="600" spans="1:22" s="71" customFormat="1" ht="12.75" customHeight="1">
      <c r="A600" s="72" t="s">
        <v>3162</v>
      </c>
      <c r="B600" s="72" t="s">
        <v>3163</v>
      </c>
      <c r="C600" s="72" t="s">
        <v>3164</v>
      </c>
      <c r="D600" s="197" t="str">
        <f t="shared" si="46"/>
        <v>Arthur Rimbaud</v>
      </c>
      <c r="E600" s="197" t="str">
        <f t="shared" si="47"/>
        <v>ARTHUR RIMBAUD</v>
      </c>
      <c r="F600" s="189" t="str">
        <f t="shared" si="45"/>
        <v>ECOLE ELEMENTAIRE ARTHUR RIMBAUD</v>
      </c>
      <c r="G600" s="72" t="s">
        <v>3165</v>
      </c>
      <c r="H600" s="72" t="s">
        <v>3059</v>
      </c>
      <c r="I600" s="73" t="s">
        <v>3060</v>
      </c>
      <c r="J600" s="74" t="s">
        <v>3166</v>
      </c>
      <c r="K600" s="72" t="s">
        <v>1476</v>
      </c>
      <c r="L600" s="72" t="s">
        <v>165</v>
      </c>
      <c r="M600" s="75"/>
      <c r="N600" s="75"/>
      <c r="O600" s="75">
        <v>7267</v>
      </c>
      <c r="P600" s="72">
        <v>629775.4</v>
      </c>
      <c r="Q600" s="72">
        <v>6853888.4000000004</v>
      </c>
      <c r="R600" s="72">
        <v>48.781261999999998</v>
      </c>
      <c r="S600" s="72">
        <v>2.0442779999999998</v>
      </c>
      <c r="T600" s="194" t="str">
        <f t="shared" si="48"/>
        <v>ARTHUR RIMBAUD</v>
      </c>
      <c r="U600" s="190" t="str">
        <f t="shared" si="49"/>
        <v>ARTHUR RIMBAUD</v>
      </c>
      <c r="V600" s="76" t="s">
        <v>1477</v>
      </c>
    </row>
    <row r="601" spans="1:22" s="71" customFormat="1" ht="12.75" customHeight="1">
      <c r="A601" s="72" t="s">
        <v>3167</v>
      </c>
      <c r="B601" s="72" t="s">
        <v>3168</v>
      </c>
      <c r="C601" s="72" t="s">
        <v>2406</v>
      </c>
      <c r="D601" s="197" t="str">
        <f t="shared" si="46"/>
        <v>André Chenier</v>
      </c>
      <c r="E601" s="197" t="str">
        <f t="shared" si="47"/>
        <v>ANDRE CHENIER</v>
      </c>
      <c r="F601" s="189" t="str">
        <f t="shared" si="45"/>
        <v>ECOLE ELEMENTAIRE ANDRE CHENIER</v>
      </c>
      <c r="G601" s="72" t="s">
        <v>3169</v>
      </c>
      <c r="H601" s="72" t="s">
        <v>3059</v>
      </c>
      <c r="I601" s="73" t="s">
        <v>3060</v>
      </c>
      <c r="J601" s="74" t="s">
        <v>3170</v>
      </c>
      <c r="K601" s="72" t="s">
        <v>1476</v>
      </c>
      <c r="L601" s="72" t="s">
        <v>165</v>
      </c>
      <c r="M601" s="75"/>
      <c r="N601" s="75"/>
      <c r="O601" s="75">
        <v>2515</v>
      </c>
      <c r="P601" s="72">
        <v>629745</v>
      </c>
      <c r="Q601" s="72">
        <v>6853622.5999999996</v>
      </c>
      <c r="R601" s="72">
        <v>48.778868000000003</v>
      </c>
      <c r="S601" s="72">
        <v>2.0439080000000001</v>
      </c>
      <c r="T601" s="194" t="str">
        <f t="shared" si="48"/>
        <v>ANDRE CHENIER</v>
      </c>
      <c r="U601" s="190" t="str">
        <f t="shared" si="49"/>
        <v>ANDRE CHENIER</v>
      </c>
      <c r="V601" s="76" t="s">
        <v>1477</v>
      </c>
    </row>
    <row r="602" spans="1:22" s="71" customFormat="1" ht="12.75" customHeight="1">
      <c r="A602" s="72" t="s">
        <v>3171</v>
      </c>
      <c r="B602" s="72" t="s">
        <v>3172</v>
      </c>
      <c r="C602" s="72" t="s">
        <v>2048</v>
      </c>
      <c r="D602" s="197" t="str">
        <f t="shared" si="46"/>
        <v>Alexandre Dumas</v>
      </c>
      <c r="E602" s="197" t="str">
        <f t="shared" si="47"/>
        <v>ALEXANDRE DUMAS</v>
      </c>
      <c r="F602" s="189" t="str">
        <f t="shared" si="45"/>
        <v>ECOLE PRIMAIRE ALEXANDRE DUMAS</v>
      </c>
      <c r="G602" s="72" t="s">
        <v>3173</v>
      </c>
      <c r="H602" s="72" t="s">
        <v>3059</v>
      </c>
      <c r="I602" s="73" t="s">
        <v>3060</v>
      </c>
      <c r="J602" s="74" t="s">
        <v>3174</v>
      </c>
      <c r="K602" s="72" t="s">
        <v>1476</v>
      </c>
      <c r="L602" s="72" t="s">
        <v>195</v>
      </c>
      <c r="M602" s="75"/>
      <c r="N602" s="75"/>
      <c r="O602" s="75">
        <v>5034</v>
      </c>
      <c r="P602" s="72">
        <v>630274.9</v>
      </c>
      <c r="Q602" s="72">
        <v>6852663.2000000002</v>
      </c>
      <c r="R602" s="72">
        <v>48.770296999999999</v>
      </c>
      <c r="S602" s="72">
        <v>2.051275</v>
      </c>
      <c r="T602" s="194" t="str">
        <f t="shared" si="48"/>
        <v>ALEXANDRE DUMAS</v>
      </c>
      <c r="U602" s="190" t="str">
        <f t="shared" si="49"/>
        <v>ALEXANDRE DUMAS</v>
      </c>
      <c r="V602" s="76" t="s">
        <v>1477</v>
      </c>
    </row>
    <row r="603" spans="1:22" s="71" customFormat="1" ht="12.75" customHeight="1">
      <c r="A603" s="72" t="s">
        <v>3175</v>
      </c>
      <c r="B603" s="72" t="s">
        <v>3176</v>
      </c>
      <c r="C603" s="72" t="s">
        <v>703</v>
      </c>
      <c r="D603" s="197" t="str">
        <f t="shared" si="46"/>
        <v>Centre</v>
      </c>
      <c r="E603" s="197" t="str">
        <f t="shared" si="47"/>
        <v>CENTRE</v>
      </c>
      <c r="F603" s="189" t="str">
        <f t="shared" si="45"/>
        <v>ECOLE ELEMENTAIRE CENTRE</v>
      </c>
      <c r="G603" s="72" t="s">
        <v>3177</v>
      </c>
      <c r="H603" s="72" t="s">
        <v>3178</v>
      </c>
      <c r="I603" s="73" t="s">
        <v>3179</v>
      </c>
      <c r="J603" s="74" t="s">
        <v>3180</v>
      </c>
      <c r="K603" s="72" t="s">
        <v>279</v>
      </c>
      <c r="L603" s="72" t="s">
        <v>165</v>
      </c>
      <c r="M603" s="75"/>
      <c r="N603" s="75"/>
      <c r="O603" s="75">
        <v>2370</v>
      </c>
      <c r="P603" s="72">
        <v>622117.6</v>
      </c>
      <c r="Q603" s="72">
        <v>6870460.9000000004</v>
      </c>
      <c r="R603" s="72">
        <v>48.929409</v>
      </c>
      <c r="S603" s="72">
        <v>1.9370350000000001</v>
      </c>
      <c r="T603" s="194" t="str">
        <f t="shared" si="48"/>
        <v>CENTRE</v>
      </c>
      <c r="U603" s="190" t="str">
        <f t="shared" si="49"/>
        <v>CENTRE</v>
      </c>
      <c r="V603" s="76" t="s">
        <v>401</v>
      </c>
    </row>
    <row r="604" spans="1:22" s="71" customFormat="1" ht="12.75" customHeight="1">
      <c r="A604" s="72" t="s">
        <v>3181</v>
      </c>
      <c r="B604" s="72" t="s">
        <v>3182</v>
      </c>
      <c r="C604" s="72" t="s">
        <v>3183</v>
      </c>
      <c r="D604" s="197" t="str">
        <f t="shared" si="46"/>
        <v>Bures</v>
      </c>
      <c r="E604" s="197" t="str">
        <f t="shared" si="47"/>
        <v>BURES</v>
      </c>
      <c r="F604" s="189" t="str">
        <f t="shared" si="45"/>
        <v>ECOLE ELEMENTAIRE BURES</v>
      </c>
      <c r="G604" s="72" t="s">
        <v>3184</v>
      </c>
      <c r="H604" s="72" t="s">
        <v>3178</v>
      </c>
      <c r="I604" s="73" t="s">
        <v>3179</v>
      </c>
      <c r="J604" s="74" t="s">
        <v>3185</v>
      </c>
      <c r="K604" s="72" t="s">
        <v>279</v>
      </c>
      <c r="L604" s="72" t="s">
        <v>165</v>
      </c>
      <c r="M604" s="75"/>
      <c r="N604" s="75"/>
      <c r="O604" s="75">
        <v>7351</v>
      </c>
      <c r="P604" s="72">
        <v>623988.1</v>
      </c>
      <c r="Q604" s="72">
        <v>6871751.4000000004</v>
      </c>
      <c r="R604" s="72">
        <v>48.941237000000001</v>
      </c>
      <c r="S604" s="72">
        <v>1.962329</v>
      </c>
      <c r="T604" s="194" t="str">
        <f t="shared" si="48"/>
        <v>BURES</v>
      </c>
      <c r="U604" s="190" t="str">
        <f t="shared" si="49"/>
        <v>BURES</v>
      </c>
      <c r="V604" s="76" t="s">
        <v>401</v>
      </c>
    </row>
    <row r="605" spans="1:22" s="71" customFormat="1" ht="12.75" customHeight="1">
      <c r="A605" s="72" t="s">
        <v>3186</v>
      </c>
      <c r="B605" s="72" t="s">
        <v>3187</v>
      </c>
      <c r="C605" s="72" t="s">
        <v>3188</v>
      </c>
      <c r="D605" s="197" t="str">
        <f t="shared" si="46"/>
        <v>École maternelle Centre</v>
      </c>
      <c r="E605" s="197" t="str">
        <f t="shared" si="47"/>
        <v>ÉCOLE MATERNELLE CENTRE</v>
      </c>
      <c r="F605" s="189" t="str">
        <f t="shared" si="45"/>
        <v>ECOLE MATERNELLE ÉCOLE MATERNELLE CENTRE</v>
      </c>
      <c r="G605" s="72" t="s">
        <v>3189</v>
      </c>
      <c r="H605" s="72" t="s">
        <v>3178</v>
      </c>
      <c r="I605" s="73" t="s">
        <v>3179</v>
      </c>
      <c r="J605" s="74" t="s">
        <v>3190</v>
      </c>
      <c r="K605" s="72" t="s">
        <v>279</v>
      </c>
      <c r="L605" s="72" t="s">
        <v>83</v>
      </c>
      <c r="M605" s="75"/>
      <c r="N605" s="75"/>
      <c r="O605" s="75">
        <v>2711</v>
      </c>
      <c r="P605" s="72">
        <v>622130.4</v>
      </c>
      <c r="Q605" s="72">
        <v>6870559.2000000002</v>
      </c>
      <c r="R605" s="72">
        <v>48.930295000000001</v>
      </c>
      <c r="S605" s="72">
        <v>1.9371910000000001</v>
      </c>
      <c r="T605" s="194" t="str">
        <f t="shared" si="48"/>
        <v>ÉCOLE MATERNELLE CENTRE</v>
      </c>
      <c r="U605" s="190" t="str">
        <f t="shared" si="49"/>
        <v>ÉCOLE MATERNELLE CENTRE</v>
      </c>
      <c r="V605" s="76" t="s">
        <v>401</v>
      </c>
    </row>
    <row r="606" spans="1:22" s="71" customFormat="1" ht="12.75" customHeight="1">
      <c r="A606" s="72" t="s">
        <v>3191</v>
      </c>
      <c r="B606" s="72" t="s">
        <v>3192</v>
      </c>
      <c r="C606" s="72" t="s">
        <v>3193</v>
      </c>
      <c r="D606" s="197" t="str">
        <f t="shared" si="46"/>
        <v>Bures</v>
      </c>
      <c r="E606" s="197" t="str">
        <f t="shared" si="47"/>
        <v>BURES</v>
      </c>
      <c r="F606" s="189" t="str">
        <f t="shared" si="45"/>
        <v>ECOLE MATERNELLE BURES</v>
      </c>
      <c r="G606" s="72" t="s">
        <v>3194</v>
      </c>
      <c r="H606" s="72" t="s">
        <v>3178</v>
      </c>
      <c r="I606" s="73" t="s">
        <v>3179</v>
      </c>
      <c r="J606" s="74" t="s">
        <v>3195</v>
      </c>
      <c r="K606" s="72" t="s">
        <v>279</v>
      </c>
      <c r="L606" s="72" t="s">
        <v>83</v>
      </c>
      <c r="M606" s="75"/>
      <c r="N606" s="75"/>
      <c r="O606" s="75">
        <v>9175</v>
      </c>
      <c r="P606" s="72">
        <v>624018.69999999995</v>
      </c>
      <c r="Q606" s="72">
        <v>6871825.5</v>
      </c>
      <c r="R606" s="72">
        <v>48.941907</v>
      </c>
      <c r="S606" s="72">
        <v>1.962734</v>
      </c>
      <c r="T606" s="194" t="str">
        <f t="shared" si="48"/>
        <v>BURES</v>
      </c>
      <c r="U606" s="190" t="str">
        <f t="shared" si="49"/>
        <v>BURES</v>
      </c>
      <c r="V606" s="76" t="s">
        <v>401</v>
      </c>
    </row>
    <row r="607" spans="1:22" s="71" customFormat="1" ht="12.75" customHeight="1">
      <c r="A607" s="72" t="s">
        <v>3196</v>
      </c>
      <c r="B607" s="72" t="s">
        <v>3197</v>
      </c>
      <c r="C607" s="72" t="s">
        <v>262</v>
      </c>
      <c r="D607" s="197" t="str">
        <f t="shared" si="46"/>
        <v/>
      </c>
      <c r="E607" s="197" t="str">
        <f t="shared" si="47"/>
        <v/>
      </c>
      <c r="F607" s="189" t="str">
        <f t="shared" si="45"/>
        <v xml:space="preserve">ECOLE MATERNELLE </v>
      </c>
      <c r="G607" s="72" t="s">
        <v>3198</v>
      </c>
      <c r="H607" s="72" t="s">
        <v>449</v>
      </c>
      <c r="I607" s="73" t="s">
        <v>3199</v>
      </c>
      <c r="J607" s="74" t="s">
        <v>3200</v>
      </c>
      <c r="K607" s="72" t="s">
        <v>452</v>
      </c>
      <c r="L607" s="72" t="s">
        <v>83</v>
      </c>
      <c r="M607" s="75"/>
      <c r="N607" s="75"/>
      <c r="O607" s="75">
        <v>7058</v>
      </c>
      <c r="P607" s="72">
        <v>601450.1</v>
      </c>
      <c r="Q607" s="72">
        <v>6883945</v>
      </c>
      <c r="R607" s="72">
        <v>49.047809000000001</v>
      </c>
      <c r="S607" s="72">
        <v>1.6518649999999999</v>
      </c>
      <c r="T607" s="194" t="str">
        <f t="shared" si="48"/>
        <v>MOUSSEAUX SUR SEINE</v>
      </c>
      <c r="U607" s="190" t="str">
        <f t="shared" si="49"/>
        <v>MOUSSEAUX SUR SEINE</v>
      </c>
      <c r="V607" s="76" t="s">
        <v>251</v>
      </c>
    </row>
    <row r="608" spans="1:22" s="71" customFormat="1" ht="12.75" customHeight="1">
      <c r="A608" s="72" t="s">
        <v>3201</v>
      </c>
      <c r="B608" s="72" t="s">
        <v>3202</v>
      </c>
      <c r="C608" s="72" t="s">
        <v>3203</v>
      </c>
      <c r="D608" s="197" t="str">
        <f t="shared" si="46"/>
        <v>Les petites friches</v>
      </c>
      <c r="E608" s="197" t="str">
        <f t="shared" si="47"/>
        <v>LES PETITES FRICHES</v>
      </c>
      <c r="F608" s="189" t="str">
        <f t="shared" si="45"/>
        <v>ECOLE MATERNELLE LES PETITES FRICHES</v>
      </c>
      <c r="G608" s="72" t="s">
        <v>3204</v>
      </c>
      <c r="H608" s="72" t="s">
        <v>3205</v>
      </c>
      <c r="I608" s="73" t="s">
        <v>3206</v>
      </c>
      <c r="J608" s="74" t="s">
        <v>3207</v>
      </c>
      <c r="K608" s="72" t="s">
        <v>400</v>
      </c>
      <c r="L608" s="72" t="s">
        <v>83</v>
      </c>
      <c r="M608" s="75"/>
      <c r="N608" s="75"/>
      <c r="O608" s="75">
        <v>9785</v>
      </c>
      <c r="P608" s="72">
        <v>619651.6</v>
      </c>
      <c r="Q608" s="72">
        <v>6857492.0999999996</v>
      </c>
      <c r="R608" s="72">
        <v>48.812488000000002</v>
      </c>
      <c r="S608" s="72">
        <v>1.9058349999999999</v>
      </c>
      <c r="T608" s="194" t="str">
        <f t="shared" si="48"/>
        <v>LES PETITES FRICHES</v>
      </c>
      <c r="U608" s="190" t="str">
        <f t="shared" si="49"/>
        <v>LES PETITES FRICHES</v>
      </c>
      <c r="V608" s="76" t="s">
        <v>401</v>
      </c>
    </row>
    <row r="609" spans="1:22" s="71" customFormat="1" ht="12.75" customHeight="1">
      <c r="A609" s="72" t="s">
        <v>3208</v>
      </c>
      <c r="B609" s="72" t="s">
        <v>3209</v>
      </c>
      <c r="C609" s="72" t="s">
        <v>3210</v>
      </c>
      <c r="D609" s="197" t="str">
        <f t="shared" si="46"/>
        <v>Emile Serre</v>
      </c>
      <c r="E609" s="197" t="str">
        <f t="shared" si="47"/>
        <v>EMILE SERRE</v>
      </c>
      <c r="F609" s="189" t="str">
        <f t="shared" si="45"/>
        <v>ECOLE ELEMENTAIRE EMILE SERRE</v>
      </c>
      <c r="G609" s="72" t="s">
        <v>3211</v>
      </c>
      <c r="H609" s="72" t="s">
        <v>3205</v>
      </c>
      <c r="I609" s="73" t="s">
        <v>3206</v>
      </c>
      <c r="J609" s="74" t="s">
        <v>3212</v>
      </c>
      <c r="K609" s="72" t="s">
        <v>400</v>
      </c>
      <c r="L609" s="72" t="s">
        <v>165</v>
      </c>
      <c r="M609" s="75"/>
      <c r="N609" s="75"/>
      <c r="O609" s="75">
        <v>5099</v>
      </c>
      <c r="P609" s="72">
        <v>619452.80000000005</v>
      </c>
      <c r="Q609" s="72">
        <v>6857622.4000000004</v>
      </c>
      <c r="R609" s="72">
        <v>48.813634999999998</v>
      </c>
      <c r="S609" s="72">
        <v>1.903103</v>
      </c>
      <c r="T609" s="194" t="str">
        <f t="shared" si="48"/>
        <v>EMILE SERRE</v>
      </c>
      <c r="U609" s="190" t="str">
        <f t="shared" si="49"/>
        <v>EMILE SERRE</v>
      </c>
      <c r="V609" s="76" t="s">
        <v>401</v>
      </c>
    </row>
    <row r="610" spans="1:22" s="71" customFormat="1" ht="12.75" customHeight="1">
      <c r="A610" s="72" t="s">
        <v>3213</v>
      </c>
      <c r="B610" s="72" t="s">
        <v>3214</v>
      </c>
      <c r="C610" s="72" t="s">
        <v>3215</v>
      </c>
      <c r="D610" s="197" t="str">
        <f t="shared" si="46"/>
        <v>Marie de Cressay</v>
      </c>
      <c r="E610" s="197" t="str">
        <f t="shared" si="47"/>
        <v>MARIE DE CRESSAY</v>
      </c>
      <c r="F610" s="189" t="str">
        <f t="shared" si="45"/>
        <v>ECOLE PRIMAIRE MARIE DE CRESSAY</v>
      </c>
      <c r="G610" s="72" t="s">
        <v>3216</v>
      </c>
      <c r="H610" s="72" t="s">
        <v>3205</v>
      </c>
      <c r="I610" s="73" t="s">
        <v>3217</v>
      </c>
      <c r="J610" s="74" t="s">
        <v>3218</v>
      </c>
      <c r="K610" s="72" t="s">
        <v>400</v>
      </c>
      <c r="L610" s="72" t="s">
        <v>195</v>
      </c>
      <c r="M610" s="75"/>
      <c r="N610" s="75"/>
      <c r="O610" s="75">
        <v>6676</v>
      </c>
      <c r="P610" s="72">
        <v>616356.30000000005</v>
      </c>
      <c r="Q610" s="72">
        <v>6858007.9000000004</v>
      </c>
      <c r="R610" s="72">
        <v>48.816707000000001</v>
      </c>
      <c r="S610" s="72">
        <v>1.860865</v>
      </c>
      <c r="T610" s="194" t="str">
        <f t="shared" si="48"/>
        <v>MARIE DE CRESSAY</v>
      </c>
      <c r="U610" s="190" t="str">
        <f t="shared" si="49"/>
        <v>MARIE DE CRESSAY</v>
      </c>
      <c r="V610" s="76" t="s">
        <v>401</v>
      </c>
    </row>
    <row r="611" spans="1:22" s="71" customFormat="1" ht="12.75" customHeight="1">
      <c r="A611" s="72" t="s">
        <v>3219</v>
      </c>
      <c r="B611" s="72" t="s">
        <v>3220</v>
      </c>
      <c r="C611" s="72" t="s">
        <v>698</v>
      </c>
      <c r="D611" s="197" t="str">
        <f t="shared" si="46"/>
        <v>Louis Pasteur</v>
      </c>
      <c r="E611" s="197" t="str">
        <f t="shared" si="47"/>
        <v>LOUIS PASTEUR</v>
      </c>
      <c r="F611" s="189" t="str">
        <f t="shared" si="45"/>
        <v>ECOLE PRIMAIRE LOUIS PASTEUR</v>
      </c>
      <c r="G611" s="72" t="s">
        <v>3221</v>
      </c>
      <c r="H611" s="72" t="s">
        <v>335</v>
      </c>
      <c r="I611" s="73" t="s">
        <v>3222</v>
      </c>
      <c r="J611" s="74" t="s">
        <v>3223</v>
      </c>
      <c r="K611" s="72" t="s">
        <v>271</v>
      </c>
      <c r="L611" s="72" t="s">
        <v>195</v>
      </c>
      <c r="M611" s="75"/>
      <c r="N611" s="75"/>
      <c r="O611" s="75">
        <v>4692</v>
      </c>
      <c r="P611" s="72">
        <v>614757.5</v>
      </c>
      <c r="Q611" s="72">
        <v>6872457.7000000002</v>
      </c>
      <c r="R611" s="72">
        <v>48.946430999999997</v>
      </c>
      <c r="S611" s="72">
        <v>1.8361940000000001</v>
      </c>
      <c r="T611" s="194" t="str">
        <f t="shared" si="48"/>
        <v>LOUIS PASTEUR</v>
      </c>
      <c r="U611" s="190" t="str">
        <f t="shared" si="49"/>
        <v>LOUIS PASTEUR</v>
      </c>
      <c r="V611" s="76" t="s">
        <v>251</v>
      </c>
    </row>
    <row r="612" spans="1:22" s="71" customFormat="1" ht="12.75" customHeight="1">
      <c r="A612" s="72" t="s">
        <v>3224</v>
      </c>
      <c r="B612" s="72" t="s">
        <v>3225</v>
      </c>
      <c r="C612" s="72" t="s">
        <v>3226</v>
      </c>
      <c r="D612" s="197" t="str">
        <f t="shared" si="46"/>
        <v>Le Cèdre</v>
      </c>
      <c r="E612" s="197" t="str">
        <f t="shared" si="47"/>
        <v>LE CEDRE</v>
      </c>
      <c r="F612" s="189" t="str">
        <f t="shared" si="45"/>
        <v>ECOLE ELEMENTAIRE LE CEDRE</v>
      </c>
      <c r="G612" s="72" t="s">
        <v>3227</v>
      </c>
      <c r="H612" s="72" t="s">
        <v>3228</v>
      </c>
      <c r="I612" s="73" t="s">
        <v>3229</v>
      </c>
      <c r="J612" s="74" t="s">
        <v>3230</v>
      </c>
      <c r="K612" s="72" t="s">
        <v>414</v>
      </c>
      <c r="L612" s="72" t="s">
        <v>165</v>
      </c>
      <c r="M612" s="75"/>
      <c r="N612" s="75"/>
      <c r="O612" s="75">
        <v>6550</v>
      </c>
      <c r="P612" s="72">
        <v>631531.19999999995</v>
      </c>
      <c r="Q612" s="72">
        <v>6860823.2000000002</v>
      </c>
      <c r="R612" s="72">
        <v>48.843814999999999</v>
      </c>
      <c r="S612" s="72">
        <v>2.067056</v>
      </c>
      <c r="T612" s="194" t="str">
        <f t="shared" si="48"/>
        <v>LE CEDRE</v>
      </c>
      <c r="U612" s="190" t="str">
        <f t="shared" si="49"/>
        <v>LE CEDRE</v>
      </c>
      <c r="V612" s="76" t="s">
        <v>415</v>
      </c>
    </row>
    <row r="613" spans="1:22" s="71" customFormat="1" ht="12.75" customHeight="1">
      <c r="A613" s="72" t="s">
        <v>3231</v>
      </c>
      <c r="B613" s="72" t="s">
        <v>3232</v>
      </c>
      <c r="C613" s="72" t="s">
        <v>1096</v>
      </c>
      <c r="D613" s="197" t="str">
        <f t="shared" si="46"/>
        <v>Jules Verne</v>
      </c>
      <c r="E613" s="197" t="str">
        <f t="shared" si="47"/>
        <v>JULES VERNE</v>
      </c>
      <c r="F613" s="189" t="str">
        <f t="shared" si="45"/>
        <v>ECOLE ELEMENTAIRE JULES VERNE</v>
      </c>
      <c r="G613" s="72" t="s">
        <v>3233</v>
      </c>
      <c r="H613" s="72" t="s">
        <v>3228</v>
      </c>
      <c r="I613" s="73" t="s">
        <v>3229</v>
      </c>
      <c r="J613" s="74" t="s">
        <v>3234</v>
      </c>
      <c r="K613" s="72" t="s">
        <v>414</v>
      </c>
      <c r="L613" s="72" t="s">
        <v>165</v>
      </c>
      <c r="M613" s="75"/>
      <c r="N613" s="75"/>
      <c r="O613" s="75">
        <v>2094</v>
      </c>
      <c r="P613" s="72">
        <v>630618.5</v>
      </c>
      <c r="Q613" s="72">
        <v>6861591.4000000004</v>
      </c>
      <c r="R613" s="72">
        <v>48.850625000000001</v>
      </c>
      <c r="S613" s="72">
        <v>2.0544950000000002</v>
      </c>
      <c r="T613" s="194" t="str">
        <f t="shared" si="48"/>
        <v>JULES VERNE</v>
      </c>
      <c r="U613" s="190" t="str">
        <f t="shared" si="49"/>
        <v>JULES VERNE</v>
      </c>
      <c r="V613" s="76" t="s">
        <v>415</v>
      </c>
    </row>
    <row r="614" spans="1:22" s="71" customFormat="1" ht="12.75" customHeight="1">
      <c r="A614" s="72" t="s">
        <v>3235</v>
      </c>
      <c r="B614" s="72" t="s">
        <v>3236</v>
      </c>
      <c r="C614" s="72" t="s">
        <v>174</v>
      </c>
      <c r="D614" s="197" t="str">
        <f t="shared" si="46"/>
        <v>Pauline Kergomard</v>
      </c>
      <c r="E614" s="197" t="str">
        <f t="shared" si="47"/>
        <v>PAULINE KERGOMARD</v>
      </c>
      <c r="F614" s="189" t="str">
        <f t="shared" si="45"/>
        <v>ECOLE MATERNELLE PAULINE KERGOMARD</v>
      </c>
      <c r="G614" s="72" t="s">
        <v>3237</v>
      </c>
      <c r="H614" s="72" t="s">
        <v>3228</v>
      </c>
      <c r="I614" s="73" t="s">
        <v>3229</v>
      </c>
      <c r="J614" s="74" t="s">
        <v>3238</v>
      </c>
      <c r="K614" s="72" t="s">
        <v>414</v>
      </c>
      <c r="L614" s="72" t="s">
        <v>83</v>
      </c>
      <c r="M614" s="75"/>
      <c r="N614" s="75"/>
      <c r="O614" s="75">
        <v>3533</v>
      </c>
      <c r="P614" s="72">
        <v>631483.9</v>
      </c>
      <c r="Q614" s="72">
        <v>6860457.0999999996</v>
      </c>
      <c r="R614" s="72">
        <v>48.840516999999998</v>
      </c>
      <c r="S614" s="72">
        <v>2.0664699999999998</v>
      </c>
      <c r="T614" s="194" t="str">
        <f t="shared" si="48"/>
        <v>PAULINE KERGOMARD</v>
      </c>
      <c r="U614" s="190" t="str">
        <f t="shared" si="49"/>
        <v>PAULINE KERGOMARD</v>
      </c>
      <c r="V614" s="76" t="s">
        <v>415</v>
      </c>
    </row>
    <row r="615" spans="1:22" s="71" customFormat="1" ht="12.75" customHeight="1">
      <c r="A615" s="72" t="s">
        <v>3239</v>
      </c>
      <c r="B615" s="72" t="s">
        <v>3240</v>
      </c>
      <c r="C615" s="72" t="s">
        <v>1414</v>
      </c>
      <c r="D615" s="197" t="str">
        <f t="shared" si="46"/>
        <v>Jean de La Fontaine</v>
      </c>
      <c r="E615" s="197" t="str">
        <f t="shared" si="47"/>
        <v>JEAN DE LA FONTAINE</v>
      </c>
      <c r="F615" s="189" t="str">
        <f t="shared" si="45"/>
        <v>ECOLE MATERNELLE JEAN DE LA FONTAINE</v>
      </c>
      <c r="G615" s="72" t="s">
        <v>3241</v>
      </c>
      <c r="H615" s="72" t="s">
        <v>3228</v>
      </c>
      <c r="I615" s="73" t="s">
        <v>3229</v>
      </c>
      <c r="J615" s="74" t="s">
        <v>3242</v>
      </c>
      <c r="K615" s="72" t="s">
        <v>414</v>
      </c>
      <c r="L615" s="72" t="s">
        <v>83</v>
      </c>
      <c r="M615" s="75"/>
      <c r="N615" s="75"/>
      <c r="O615" s="75">
        <v>2544</v>
      </c>
      <c r="P615" s="72">
        <v>630677</v>
      </c>
      <c r="Q615" s="72">
        <v>6861607.2999999998</v>
      </c>
      <c r="R615" s="72">
        <v>48.850774000000001</v>
      </c>
      <c r="S615" s="72">
        <v>2.0552899999999998</v>
      </c>
      <c r="T615" s="194" t="str">
        <f t="shared" si="48"/>
        <v>JEAN DE LA FONTAINE</v>
      </c>
      <c r="U615" s="190" t="str">
        <f t="shared" si="49"/>
        <v>JEAN DE LA FONTAINE</v>
      </c>
      <c r="V615" s="76" t="s">
        <v>415</v>
      </c>
    </row>
    <row r="616" spans="1:22" s="71" customFormat="1" ht="12.75" customHeight="1">
      <c r="A616" s="72" t="s">
        <v>3243</v>
      </c>
      <c r="B616" s="72" t="s">
        <v>3244</v>
      </c>
      <c r="C616" s="72" t="s">
        <v>3245</v>
      </c>
      <c r="D616" s="197" t="str">
        <f t="shared" si="46"/>
        <v>La Haie de L'Ecu</v>
      </c>
      <c r="E616" s="197" t="str">
        <f t="shared" si="47"/>
        <v>LA HAIE DE L'ECU</v>
      </c>
      <c r="F616" s="189" t="str">
        <f t="shared" si="45"/>
        <v>ECOLE PRIMAIRE LA HAIE DE L'ECU</v>
      </c>
      <c r="G616" s="72" t="s">
        <v>3246</v>
      </c>
      <c r="H616" s="72" t="s">
        <v>449</v>
      </c>
      <c r="I616" s="73" t="s">
        <v>3247</v>
      </c>
      <c r="J616" s="74" t="s">
        <v>3248</v>
      </c>
      <c r="K616" s="72" t="s">
        <v>452</v>
      </c>
      <c r="L616" s="72" t="s">
        <v>195</v>
      </c>
      <c r="M616" s="75"/>
      <c r="N616" s="75"/>
      <c r="O616" s="75">
        <v>8284</v>
      </c>
      <c r="P616" s="72">
        <v>592439.19999999995</v>
      </c>
      <c r="Q616" s="72">
        <v>6882995.5</v>
      </c>
      <c r="R616" s="72">
        <v>49.037826000000003</v>
      </c>
      <c r="S616" s="72">
        <v>1.5288679999999999</v>
      </c>
      <c r="T616" s="194" t="str">
        <f t="shared" si="48"/>
        <v>LA HAIE DE L'ECU</v>
      </c>
      <c r="U616" s="190" t="str">
        <f t="shared" si="49"/>
        <v>LA HAIE DE L'ECU</v>
      </c>
      <c r="V616" s="76" t="s">
        <v>251</v>
      </c>
    </row>
    <row r="617" spans="1:22" s="71" customFormat="1" ht="12.75" customHeight="1">
      <c r="A617" s="72" t="s">
        <v>3249</v>
      </c>
      <c r="B617" s="72" t="s">
        <v>3250</v>
      </c>
      <c r="C617" s="72" t="s">
        <v>3251</v>
      </c>
      <c r="D617" s="197" t="str">
        <f t="shared" si="46"/>
        <v>Charlotte Vidal</v>
      </c>
      <c r="E617" s="197" t="str">
        <f t="shared" si="47"/>
        <v>CHARLOTTE VIDAL</v>
      </c>
      <c r="F617" s="189" t="str">
        <f t="shared" si="45"/>
        <v>ECOLE PRIMAIRE CHARLOTTE VIDAL</v>
      </c>
      <c r="G617" s="72" t="s">
        <v>3252</v>
      </c>
      <c r="H617" s="72" t="s">
        <v>1377</v>
      </c>
      <c r="I617" s="73" t="s">
        <v>3253</v>
      </c>
      <c r="J617" s="74" t="s">
        <v>3254</v>
      </c>
      <c r="K617" s="72" t="s">
        <v>646</v>
      </c>
      <c r="L617" s="72" t="s">
        <v>195</v>
      </c>
      <c r="M617" s="75"/>
      <c r="N617" s="75"/>
      <c r="O617" s="75">
        <v>2299</v>
      </c>
      <c r="P617" s="72">
        <v>615772.69999999995</v>
      </c>
      <c r="Q617" s="72">
        <v>6881290.2000000002</v>
      </c>
      <c r="R617" s="72">
        <v>49.025979</v>
      </c>
      <c r="S617" s="72">
        <v>1.8482940000000001</v>
      </c>
      <c r="T617" s="194" t="str">
        <f t="shared" si="48"/>
        <v>CHARLOTTE VIDAL</v>
      </c>
      <c r="U617" s="190" t="str">
        <f t="shared" si="49"/>
        <v>CHARLOTTE VIDAL</v>
      </c>
      <c r="V617" s="76" t="s">
        <v>647</v>
      </c>
    </row>
    <row r="618" spans="1:22" s="71" customFormat="1" ht="12.75" customHeight="1">
      <c r="A618" s="72" t="s">
        <v>3255</v>
      </c>
      <c r="B618" s="72" t="s">
        <v>3256</v>
      </c>
      <c r="C618" s="72" t="s">
        <v>3257</v>
      </c>
      <c r="D618" s="197" t="str">
        <f t="shared" si="46"/>
        <v>les tilleuls</v>
      </c>
      <c r="E618" s="197" t="str">
        <f t="shared" si="47"/>
        <v>LES TILLEULS</v>
      </c>
      <c r="F618" s="189" t="str">
        <f t="shared" si="45"/>
        <v>ECOLE PRIMAIRE LES TILLEULS</v>
      </c>
      <c r="G618" s="72" t="s">
        <v>3258</v>
      </c>
      <c r="H618" s="72" t="s">
        <v>1232</v>
      </c>
      <c r="I618" s="73" t="s">
        <v>3259</v>
      </c>
      <c r="J618" s="74" t="s">
        <v>3260</v>
      </c>
      <c r="K618" s="72" t="s">
        <v>250</v>
      </c>
      <c r="L618" s="72" t="s">
        <v>195</v>
      </c>
      <c r="M618" s="75"/>
      <c r="N618" s="75"/>
      <c r="O618" s="75">
        <v>2534</v>
      </c>
      <c r="P618" s="72">
        <v>612274.1</v>
      </c>
      <c r="Q618" s="72">
        <v>6832543.9000000004</v>
      </c>
      <c r="R618" s="72">
        <v>48.587156999999998</v>
      </c>
      <c r="S618" s="72">
        <v>1.8105020000000001</v>
      </c>
      <c r="T618" s="194" t="str">
        <f t="shared" si="48"/>
        <v>LES TILLEULS</v>
      </c>
      <c r="U618" s="190" t="str">
        <f t="shared" si="49"/>
        <v>LES TILLEULS</v>
      </c>
      <c r="V618" s="76" t="s">
        <v>166</v>
      </c>
    </row>
    <row r="619" spans="1:22" s="71" customFormat="1" ht="12.75" customHeight="1">
      <c r="A619" s="72" t="s">
        <v>3261</v>
      </c>
      <c r="B619" s="72" t="s">
        <v>3262</v>
      </c>
      <c r="C619" s="72" t="s">
        <v>3263</v>
      </c>
      <c r="D619" s="197" t="str">
        <f t="shared" si="46"/>
        <v>du pré du bourg</v>
      </c>
      <c r="E619" s="197" t="str">
        <f t="shared" si="47"/>
        <v>DU PRE DU BOURG</v>
      </c>
      <c r="F619" s="189" t="str">
        <f t="shared" si="45"/>
        <v>ECOLE ELEMENTAIRE DU PRE DU BOURG</v>
      </c>
      <c r="G619" s="72" t="s">
        <v>3264</v>
      </c>
      <c r="H619" s="72" t="s">
        <v>443</v>
      </c>
      <c r="I619" s="73" t="s">
        <v>3265</v>
      </c>
      <c r="J619" s="74" t="s">
        <v>3266</v>
      </c>
      <c r="K619" s="72" t="s">
        <v>400</v>
      </c>
      <c r="L619" s="72" t="s">
        <v>165</v>
      </c>
      <c r="M619" s="75"/>
      <c r="N619" s="75"/>
      <c r="O619" s="75">
        <v>5203</v>
      </c>
      <c r="P619" s="72">
        <v>604837.30000000005</v>
      </c>
      <c r="Q619" s="72">
        <v>6860812.4000000004</v>
      </c>
      <c r="R619" s="72">
        <v>48.840328</v>
      </c>
      <c r="S619" s="72">
        <v>1.7033879999999999</v>
      </c>
      <c r="T619" s="194" t="str">
        <f t="shared" si="48"/>
        <v>DU PRE DU BOURG</v>
      </c>
      <c r="U619" s="190" t="str">
        <f t="shared" si="49"/>
        <v>LE PRE DU BOURG</v>
      </c>
      <c r="V619" s="76" t="s">
        <v>251</v>
      </c>
    </row>
    <row r="620" spans="1:22" s="71" customFormat="1" ht="12.75" customHeight="1">
      <c r="A620" s="72" t="s">
        <v>3267</v>
      </c>
      <c r="B620" s="72" t="s">
        <v>3268</v>
      </c>
      <c r="C620" s="72" t="s">
        <v>3269</v>
      </c>
      <c r="D620" s="197" t="str">
        <f t="shared" si="46"/>
        <v>Champ de La Poussinière</v>
      </c>
      <c r="E620" s="197" t="str">
        <f t="shared" si="47"/>
        <v>CHAMP DE LA POUSSINIERE</v>
      </c>
      <c r="F620" s="189" t="str">
        <f t="shared" si="45"/>
        <v>ECOLE MATERNELLE CHAMP DE LA POUSSINIERE</v>
      </c>
      <c r="G620" s="72" t="s">
        <v>3270</v>
      </c>
      <c r="H620" s="72" t="s">
        <v>443</v>
      </c>
      <c r="I620" s="73" t="s">
        <v>3265</v>
      </c>
      <c r="J620" s="74" t="s">
        <v>3271</v>
      </c>
      <c r="K620" s="72" t="s">
        <v>400</v>
      </c>
      <c r="L620" s="72" t="s">
        <v>83</v>
      </c>
      <c r="M620" s="75"/>
      <c r="N620" s="75"/>
      <c r="O620" s="75">
        <v>9541</v>
      </c>
      <c r="P620" s="72">
        <v>604756.5</v>
      </c>
      <c r="Q620" s="72">
        <v>6860764.9000000004</v>
      </c>
      <c r="R620" s="72">
        <v>48.839888999999999</v>
      </c>
      <c r="S620" s="72">
        <v>1.7022980000000001</v>
      </c>
      <c r="T620" s="194" t="str">
        <f t="shared" si="48"/>
        <v>CHAMP DE LA POUSSINIERE</v>
      </c>
      <c r="U620" s="190" t="str">
        <f t="shared" si="49"/>
        <v>CHAMP DE LA POUSSINIERE</v>
      </c>
      <c r="V620" s="76" t="s">
        <v>251</v>
      </c>
    </row>
    <row r="621" spans="1:22" s="71" customFormat="1" ht="12.75" customHeight="1">
      <c r="A621" s="72" t="s">
        <v>3272</v>
      </c>
      <c r="B621" s="72" t="s">
        <v>3273</v>
      </c>
      <c r="C621" s="72" t="s">
        <v>698</v>
      </c>
      <c r="D621" s="197" t="str">
        <f t="shared" si="46"/>
        <v>Louis Pasteur</v>
      </c>
      <c r="E621" s="197" t="str">
        <f t="shared" si="47"/>
        <v>LOUIS PASTEUR</v>
      </c>
      <c r="F621" s="189" t="str">
        <f t="shared" si="45"/>
        <v>ECOLE ELEMENTAIRE LOUIS PASTEUR</v>
      </c>
      <c r="G621" s="72" t="s">
        <v>3274</v>
      </c>
      <c r="H621" s="72" t="s">
        <v>3178</v>
      </c>
      <c r="I621" s="73" t="s">
        <v>3275</v>
      </c>
      <c r="J621" s="74" t="s">
        <v>3276</v>
      </c>
      <c r="K621" s="72" t="s">
        <v>279</v>
      </c>
      <c r="L621" s="72" t="s">
        <v>165</v>
      </c>
      <c r="M621" s="75"/>
      <c r="N621" s="75"/>
      <c r="O621" s="75">
        <v>9275</v>
      </c>
      <c r="P621" s="72">
        <v>624810.5</v>
      </c>
      <c r="Q621" s="72">
        <v>6869640.7000000002</v>
      </c>
      <c r="R621" s="72">
        <v>48.922355000000003</v>
      </c>
      <c r="S621" s="72">
        <v>1.97393</v>
      </c>
      <c r="T621" s="194" t="str">
        <f t="shared" si="48"/>
        <v>LOUIS PASTEUR</v>
      </c>
      <c r="U621" s="190" t="str">
        <f t="shared" si="49"/>
        <v>LOUIS PASTEUR</v>
      </c>
      <c r="V621" s="76" t="s">
        <v>401</v>
      </c>
    </row>
    <row r="622" spans="1:22" s="71" customFormat="1" ht="12.75" customHeight="1">
      <c r="A622" s="72" t="s">
        <v>3277</v>
      </c>
      <c r="B622" s="72" t="s">
        <v>3278</v>
      </c>
      <c r="C622" s="72" t="s">
        <v>1414</v>
      </c>
      <c r="D622" s="197" t="str">
        <f t="shared" si="46"/>
        <v>Jean de La Fontaine</v>
      </c>
      <c r="E622" s="197" t="str">
        <f t="shared" si="47"/>
        <v>JEAN DE LA FONTAINE</v>
      </c>
      <c r="F622" s="189" t="str">
        <f t="shared" si="45"/>
        <v>ECOLE MATERNELLE JEAN DE LA FONTAINE</v>
      </c>
      <c r="G622" s="72" t="s">
        <v>3279</v>
      </c>
      <c r="H622" s="72" t="s">
        <v>3178</v>
      </c>
      <c r="I622" s="73" t="s">
        <v>3275</v>
      </c>
      <c r="J622" s="74" t="s">
        <v>3280</v>
      </c>
      <c r="K622" s="72" t="s">
        <v>279</v>
      </c>
      <c r="L622" s="72" t="s">
        <v>83</v>
      </c>
      <c r="M622" s="75"/>
      <c r="N622" s="75"/>
      <c r="O622" s="75">
        <v>8453</v>
      </c>
      <c r="P622" s="72">
        <v>626134.5</v>
      </c>
      <c r="Q622" s="72">
        <v>6869079.2000000002</v>
      </c>
      <c r="R622" s="72">
        <v>48.917459000000001</v>
      </c>
      <c r="S622" s="72">
        <v>1.9920929999999999</v>
      </c>
      <c r="T622" s="194" t="str">
        <f t="shared" si="48"/>
        <v>JEAN DE LA FONTAINE</v>
      </c>
      <c r="U622" s="190" t="str">
        <f t="shared" si="49"/>
        <v>JEAN DE LA FONTAINE</v>
      </c>
      <c r="V622" s="76" t="s">
        <v>401</v>
      </c>
    </row>
    <row r="623" spans="1:22" s="71" customFormat="1" ht="12.75" customHeight="1">
      <c r="A623" s="72" t="s">
        <v>3281</v>
      </c>
      <c r="B623" s="72" t="s">
        <v>3282</v>
      </c>
      <c r="C623" s="72" t="s">
        <v>245</v>
      </c>
      <c r="D623" s="197" t="str">
        <f t="shared" si="46"/>
        <v/>
      </c>
      <c r="E623" s="197" t="str">
        <f t="shared" si="47"/>
        <v/>
      </c>
      <c r="F623" s="189" t="str">
        <f t="shared" si="45"/>
        <v xml:space="preserve">ECOLE PRIMAIRE </v>
      </c>
      <c r="G623" s="72" t="s">
        <v>3283</v>
      </c>
      <c r="H623" s="72" t="s">
        <v>1232</v>
      </c>
      <c r="I623" s="73" t="s">
        <v>3284</v>
      </c>
      <c r="J623" s="87" t="s">
        <v>3285</v>
      </c>
      <c r="K623" s="72" t="s">
        <v>250</v>
      </c>
      <c r="L623" s="72" t="s">
        <v>195</v>
      </c>
      <c r="M623" s="75"/>
      <c r="N623" s="75"/>
      <c r="O623" s="75">
        <v>4750</v>
      </c>
      <c r="P623" s="72">
        <v>610162.4</v>
      </c>
      <c r="Q623" s="72">
        <v>6831657.5999999996</v>
      </c>
      <c r="R623" s="72">
        <v>48.578895000000003</v>
      </c>
      <c r="S623" s="72">
        <v>1.7820579999999999</v>
      </c>
      <c r="T623" s="194" t="str">
        <f t="shared" si="48"/>
        <v>ORPHIN</v>
      </c>
      <c r="U623" s="190" t="str">
        <f t="shared" si="49"/>
        <v>ORPHIN</v>
      </c>
      <c r="V623" s="76" t="s">
        <v>166</v>
      </c>
    </row>
    <row r="624" spans="1:22" s="71" customFormat="1" ht="12.75" customHeight="1">
      <c r="A624" s="72" t="s">
        <v>3286</v>
      </c>
      <c r="B624" s="72" t="s">
        <v>3287</v>
      </c>
      <c r="C624" s="72" t="s">
        <v>245</v>
      </c>
      <c r="D624" s="197" t="str">
        <f t="shared" si="46"/>
        <v/>
      </c>
      <c r="E624" s="197" t="str">
        <f t="shared" si="47"/>
        <v/>
      </c>
      <c r="F624" s="189" t="str">
        <f t="shared" si="45"/>
        <v xml:space="preserve">ECOLE PRIMAIRE </v>
      </c>
      <c r="G624" s="72" t="s">
        <v>3288</v>
      </c>
      <c r="H624" s="72" t="s">
        <v>443</v>
      </c>
      <c r="I624" s="73" t="s">
        <v>3289</v>
      </c>
      <c r="J624" s="74" t="s">
        <v>3290</v>
      </c>
      <c r="K624" s="72" t="s">
        <v>400</v>
      </c>
      <c r="L624" s="72" t="s">
        <v>195</v>
      </c>
      <c r="M624" s="75"/>
      <c r="N624" s="75"/>
      <c r="O624" s="75">
        <v>3305</v>
      </c>
      <c r="P624" s="72">
        <v>600279.4</v>
      </c>
      <c r="Q624" s="72">
        <v>6862958.2000000002</v>
      </c>
      <c r="R624" s="72">
        <v>48.858933999999998</v>
      </c>
      <c r="S624" s="72">
        <v>1.640795</v>
      </c>
      <c r="T624" s="194" t="str">
        <f t="shared" si="48"/>
        <v xml:space="preserve">ORVILLIERS </v>
      </c>
      <c r="U624" s="190" t="str">
        <f t="shared" si="49"/>
        <v xml:space="preserve">ORVILLIERS </v>
      </c>
      <c r="V624" s="76" t="s">
        <v>251</v>
      </c>
    </row>
    <row r="625" spans="1:22" s="71" customFormat="1" ht="12.75" customHeight="1">
      <c r="A625" s="72" t="s">
        <v>3291</v>
      </c>
      <c r="B625" s="72" t="s">
        <v>3292</v>
      </c>
      <c r="C625" s="72" t="s">
        <v>245</v>
      </c>
      <c r="D625" s="197" t="str">
        <f t="shared" si="46"/>
        <v/>
      </c>
      <c r="E625" s="197" t="str">
        <f t="shared" si="47"/>
        <v/>
      </c>
      <c r="F625" s="189" t="str">
        <f t="shared" si="45"/>
        <v xml:space="preserve">ECOLE PRIMAIRE </v>
      </c>
      <c r="G625" s="72" t="s">
        <v>3293</v>
      </c>
      <c r="H625" s="72" t="s">
        <v>443</v>
      </c>
      <c r="I625" s="73" t="s">
        <v>3294</v>
      </c>
      <c r="J625" s="74" t="s">
        <v>3295</v>
      </c>
      <c r="K625" s="72" t="s">
        <v>400</v>
      </c>
      <c r="L625" s="72" t="s">
        <v>195</v>
      </c>
      <c r="M625" s="75"/>
      <c r="N625" s="75"/>
      <c r="O625" s="75">
        <v>1904</v>
      </c>
      <c r="P625" s="72">
        <v>605871.9</v>
      </c>
      <c r="Q625" s="72">
        <v>6863668.5</v>
      </c>
      <c r="R625" s="72">
        <v>48.866163</v>
      </c>
      <c r="S625" s="72">
        <v>1.71685</v>
      </c>
      <c r="T625" s="194" t="str">
        <f t="shared" si="48"/>
        <v xml:space="preserve">OSMOY </v>
      </c>
      <c r="U625" s="190" t="str">
        <f t="shared" si="49"/>
        <v xml:space="preserve">OSMOY </v>
      </c>
      <c r="V625" s="76" t="s">
        <v>251</v>
      </c>
    </row>
    <row r="626" spans="1:22" s="71" customFormat="1" ht="12.75" customHeight="1">
      <c r="A626" s="72" t="s">
        <v>3296</v>
      </c>
      <c r="B626" s="72" t="s">
        <v>3297</v>
      </c>
      <c r="C626" s="72" t="s">
        <v>3298</v>
      </c>
      <c r="D626" s="197" t="str">
        <f t="shared" si="46"/>
        <v>du chêne Mademoiselle</v>
      </c>
      <c r="E626" s="197" t="str">
        <f t="shared" si="47"/>
        <v>DU CHENE MADEMOISELLE</v>
      </c>
      <c r="F626" s="189" t="str">
        <f t="shared" si="45"/>
        <v>ECOLE PRIMAIRE DU CHENE MADEMOISELLE</v>
      </c>
      <c r="G626" s="72" t="s">
        <v>931</v>
      </c>
      <c r="H626" s="72" t="s">
        <v>504</v>
      </c>
      <c r="I626" s="73" t="s">
        <v>3299</v>
      </c>
      <c r="J626" s="74" t="s">
        <v>3300</v>
      </c>
      <c r="K626" s="72" t="s">
        <v>452</v>
      </c>
      <c r="L626" s="72" t="s">
        <v>195</v>
      </c>
      <c r="M626" s="75"/>
      <c r="N626" s="75"/>
      <c r="O626" s="75">
        <v>8961</v>
      </c>
      <c r="P626" s="72">
        <v>599363.5</v>
      </c>
      <c r="Q626" s="72">
        <v>6875056.0999999996</v>
      </c>
      <c r="R626" s="72">
        <v>48.967568999999997</v>
      </c>
      <c r="S626" s="72">
        <v>1.625443</v>
      </c>
      <c r="T626" s="194" t="str">
        <f t="shared" si="48"/>
        <v>DU CHENE MADEMOISELLE</v>
      </c>
      <c r="U626" s="190" t="str">
        <f t="shared" si="49"/>
        <v>LE CHENE MADEMOISELLE</v>
      </c>
      <c r="V626" s="76" t="s">
        <v>251</v>
      </c>
    </row>
    <row r="627" spans="1:22" s="71" customFormat="1" ht="12.75" customHeight="1">
      <c r="A627" s="72" t="s">
        <v>3301</v>
      </c>
      <c r="B627" s="72" t="s">
        <v>3302</v>
      </c>
      <c r="C627" s="72" t="s">
        <v>1689</v>
      </c>
      <c r="D627" s="197" t="str">
        <f t="shared" si="46"/>
        <v>Léon Frapie</v>
      </c>
      <c r="E627" s="197" t="str">
        <f t="shared" si="47"/>
        <v>LEON FRAPIE</v>
      </c>
      <c r="F627" s="189" t="str">
        <f t="shared" si="45"/>
        <v>ECOLE MATERNELLE LEON FRAPIE</v>
      </c>
      <c r="G627" s="88" t="s">
        <v>3303</v>
      </c>
      <c r="H627" s="72" t="s">
        <v>3304</v>
      </c>
      <c r="I627" s="73" t="s">
        <v>2119</v>
      </c>
      <c r="J627" s="74" t="s">
        <v>3305</v>
      </c>
      <c r="K627" s="72" t="s">
        <v>2119</v>
      </c>
      <c r="L627" s="72" t="s">
        <v>83</v>
      </c>
      <c r="M627" s="75"/>
      <c r="N627" s="75"/>
      <c r="O627" s="75">
        <v>3971</v>
      </c>
      <c r="P627" s="72">
        <v>621971.5</v>
      </c>
      <c r="Q627" s="72">
        <v>6859218.5999999996</v>
      </c>
      <c r="R627" s="72">
        <v>48.828299000000001</v>
      </c>
      <c r="S627" s="72">
        <v>1.937106</v>
      </c>
      <c r="T627" s="194" t="str">
        <f t="shared" si="48"/>
        <v>LEON FRAPIE</v>
      </c>
      <c r="U627" s="190" t="str">
        <f t="shared" si="49"/>
        <v>LEON FRAPIE</v>
      </c>
      <c r="V627" s="76" t="s">
        <v>401</v>
      </c>
    </row>
    <row r="628" spans="1:22" s="71" customFormat="1" ht="12.75" customHeight="1">
      <c r="A628" s="72" t="s">
        <v>3306</v>
      </c>
      <c r="B628" s="72" t="s">
        <v>3307</v>
      </c>
      <c r="C628" s="72" t="s">
        <v>1414</v>
      </c>
      <c r="D628" s="197" t="str">
        <f t="shared" si="46"/>
        <v>Jean de La Fontaine</v>
      </c>
      <c r="E628" s="197" t="str">
        <f t="shared" si="47"/>
        <v>JEAN DE LA FONTAINE</v>
      </c>
      <c r="F628" s="189" t="str">
        <f t="shared" si="45"/>
        <v>ECOLE MATERNELLE JEAN DE LA FONTAINE</v>
      </c>
      <c r="G628" s="72" t="s">
        <v>3308</v>
      </c>
      <c r="H628" s="72" t="s">
        <v>3304</v>
      </c>
      <c r="I628" s="73" t="s">
        <v>2119</v>
      </c>
      <c r="J628" s="74" t="s">
        <v>3309</v>
      </c>
      <c r="K628" s="72" t="s">
        <v>2119</v>
      </c>
      <c r="L628" s="72" t="s">
        <v>83</v>
      </c>
      <c r="M628" s="75"/>
      <c r="N628" s="75"/>
      <c r="O628" s="75">
        <v>8783</v>
      </c>
      <c r="P628" s="72">
        <v>622699.69999999995</v>
      </c>
      <c r="Q628" s="72">
        <v>6859034.7999999998</v>
      </c>
      <c r="R628" s="72">
        <v>48.826732999999997</v>
      </c>
      <c r="S628" s="72">
        <v>1.947058</v>
      </c>
      <c r="T628" s="194" t="str">
        <f t="shared" si="48"/>
        <v>JEAN DE LA FONTAINE</v>
      </c>
      <c r="U628" s="190" t="str">
        <f t="shared" si="49"/>
        <v>JEAN DE LA FONTAINE</v>
      </c>
      <c r="V628" s="76" t="s">
        <v>401</v>
      </c>
    </row>
    <row r="629" spans="1:22" s="71" customFormat="1" ht="12.75" customHeight="1">
      <c r="A629" s="72" t="s">
        <v>3310</v>
      </c>
      <c r="B629" s="72" t="s">
        <v>3311</v>
      </c>
      <c r="C629" s="72" t="s">
        <v>3312</v>
      </c>
      <c r="D629" s="197" t="str">
        <f t="shared" si="46"/>
        <v>Marcel Jeantet</v>
      </c>
      <c r="E629" s="197" t="str">
        <f t="shared" si="47"/>
        <v>MARCEL JEANTET</v>
      </c>
      <c r="F629" s="189" t="str">
        <f t="shared" si="45"/>
        <v>ECOLE ELEMENTAIRE MARCEL JEANTET</v>
      </c>
      <c r="G629" s="72" t="s">
        <v>3308</v>
      </c>
      <c r="H629" s="72" t="s">
        <v>3304</v>
      </c>
      <c r="I629" s="73" t="s">
        <v>2119</v>
      </c>
      <c r="J629" s="74" t="s">
        <v>3313</v>
      </c>
      <c r="K629" s="72" t="s">
        <v>2119</v>
      </c>
      <c r="L629" s="72" t="s">
        <v>165</v>
      </c>
      <c r="M629" s="75"/>
      <c r="N629" s="75"/>
      <c r="O629" s="75">
        <v>2936</v>
      </c>
      <c r="P629" s="72">
        <v>622664.1</v>
      </c>
      <c r="Q629" s="72">
        <v>6859066</v>
      </c>
      <c r="R629" s="72">
        <v>48.827010000000001</v>
      </c>
      <c r="S629" s="72">
        <v>1.9465669999999999</v>
      </c>
      <c r="T629" s="194" t="str">
        <f t="shared" si="48"/>
        <v>MARCEL JEANTET</v>
      </c>
      <c r="U629" s="190" t="str">
        <f t="shared" si="49"/>
        <v>MARCEL JEANTET</v>
      </c>
      <c r="V629" s="76" t="s">
        <v>401</v>
      </c>
    </row>
    <row r="630" spans="1:22" s="71" customFormat="1" ht="12.75" customHeight="1">
      <c r="A630" s="72" t="s">
        <v>3314</v>
      </c>
      <c r="B630" s="72" t="s">
        <v>3315</v>
      </c>
      <c r="C630" s="72" t="s">
        <v>3130</v>
      </c>
      <c r="D630" s="197" t="str">
        <f t="shared" si="46"/>
        <v>Jules Verne</v>
      </c>
      <c r="E630" s="197" t="str">
        <f t="shared" si="47"/>
        <v>JULES VERNE</v>
      </c>
      <c r="F630" s="189" t="str">
        <f t="shared" si="45"/>
        <v>ECOLE MATERNELLE JULES VERNE</v>
      </c>
      <c r="G630" s="72" t="s">
        <v>3316</v>
      </c>
      <c r="H630" s="72" t="s">
        <v>3304</v>
      </c>
      <c r="I630" s="73" t="s">
        <v>2119</v>
      </c>
      <c r="J630" s="74" t="s">
        <v>3317</v>
      </c>
      <c r="K630" s="72" t="s">
        <v>2119</v>
      </c>
      <c r="L630" s="72" t="s">
        <v>83</v>
      </c>
      <c r="M630" s="75"/>
      <c r="N630" s="75"/>
      <c r="O630" s="75">
        <v>4155</v>
      </c>
      <c r="P630" s="72">
        <v>622379</v>
      </c>
      <c r="Q630" s="72">
        <v>6858116.9000000004</v>
      </c>
      <c r="R630" s="72">
        <v>48.818441</v>
      </c>
      <c r="S630" s="72">
        <v>1.9428570000000001</v>
      </c>
      <c r="T630" s="194" t="str">
        <f t="shared" si="48"/>
        <v>JULES VERNE</v>
      </c>
      <c r="U630" s="190" t="str">
        <f t="shared" si="49"/>
        <v>JULES VERNE</v>
      </c>
      <c r="V630" s="76" t="s">
        <v>401</v>
      </c>
    </row>
    <row r="631" spans="1:22" s="71" customFormat="1" ht="12.75" customHeight="1">
      <c r="A631" s="72" t="s">
        <v>3318</v>
      </c>
      <c r="B631" s="72" t="s">
        <v>3319</v>
      </c>
      <c r="C631" s="72" t="s">
        <v>227</v>
      </c>
      <c r="D631" s="197" t="str">
        <f t="shared" si="46"/>
        <v>Henri Wallon</v>
      </c>
      <c r="E631" s="197" t="str">
        <f t="shared" si="47"/>
        <v>HENRI WALLON</v>
      </c>
      <c r="F631" s="189" t="str">
        <f t="shared" si="45"/>
        <v>ECOLE MATERNELLE HENRI WALLON</v>
      </c>
      <c r="G631" s="72" t="s">
        <v>3320</v>
      </c>
      <c r="H631" s="72" t="s">
        <v>3304</v>
      </c>
      <c r="I631" s="73" t="s">
        <v>2119</v>
      </c>
      <c r="J631" s="74" t="s">
        <v>3321</v>
      </c>
      <c r="K631" s="72" t="s">
        <v>2119</v>
      </c>
      <c r="L631" s="72" t="s">
        <v>83</v>
      </c>
      <c r="M631" s="75"/>
      <c r="N631" s="75"/>
      <c r="O631" s="75">
        <v>5630</v>
      </c>
      <c r="P631" s="72">
        <v>623778.69999999995</v>
      </c>
      <c r="Q631" s="72">
        <v>6856531</v>
      </c>
      <c r="R631" s="72">
        <v>48.804346000000002</v>
      </c>
      <c r="S631" s="72">
        <v>1.962202</v>
      </c>
      <c r="T631" s="194" t="str">
        <f t="shared" si="48"/>
        <v>HENRI WALLON</v>
      </c>
      <c r="U631" s="190" t="str">
        <f t="shared" si="49"/>
        <v>HENRI WALLON</v>
      </c>
      <c r="V631" s="76" t="s">
        <v>401</v>
      </c>
    </row>
    <row r="632" spans="1:22" s="71" customFormat="1" ht="12.75" customHeight="1">
      <c r="A632" s="72" t="s">
        <v>3322</v>
      </c>
      <c r="B632" s="72" t="s">
        <v>3323</v>
      </c>
      <c r="C632" s="72" t="s">
        <v>339</v>
      </c>
      <c r="D632" s="197" t="str">
        <f t="shared" si="46"/>
        <v>Louis Pergaud</v>
      </c>
      <c r="E632" s="197" t="str">
        <f t="shared" si="47"/>
        <v>LOUIS PERGAUD</v>
      </c>
      <c r="F632" s="189" t="str">
        <f t="shared" si="45"/>
        <v>ECOLE PRIMAIRE LOUIS PERGAUD</v>
      </c>
      <c r="G632" s="72" t="s">
        <v>3324</v>
      </c>
      <c r="H632" s="72" t="s">
        <v>3304</v>
      </c>
      <c r="I632" s="73" t="s">
        <v>2119</v>
      </c>
      <c r="J632" s="74" t="s">
        <v>3325</v>
      </c>
      <c r="K632" s="72" t="s">
        <v>2119</v>
      </c>
      <c r="L632" s="72" t="s">
        <v>195</v>
      </c>
      <c r="M632" s="75"/>
      <c r="N632" s="75"/>
      <c r="O632" s="75">
        <v>7816</v>
      </c>
      <c r="P632" s="72">
        <v>623659.69999999995</v>
      </c>
      <c r="Q632" s="72">
        <v>6855236.2000000002</v>
      </c>
      <c r="R632" s="72">
        <v>48.792687999999998</v>
      </c>
      <c r="S632" s="72">
        <v>1.9608140000000001</v>
      </c>
      <c r="T632" s="194" t="str">
        <f t="shared" si="48"/>
        <v>LOUIS PERGAUD</v>
      </c>
      <c r="U632" s="190" t="str">
        <f t="shared" si="49"/>
        <v>LOUIS PERGAUD</v>
      </c>
      <c r="V632" s="76" t="s">
        <v>401</v>
      </c>
    </row>
    <row r="633" spans="1:22" s="71" customFormat="1" ht="12.75" customHeight="1">
      <c r="A633" s="72" t="s">
        <v>3326</v>
      </c>
      <c r="B633" s="72" t="s">
        <v>3327</v>
      </c>
      <c r="C633" s="72" t="s">
        <v>3328</v>
      </c>
      <c r="D633" s="197" t="str">
        <f t="shared" si="46"/>
        <v>Anna de Noailles</v>
      </c>
      <c r="E633" s="197" t="str">
        <f t="shared" si="47"/>
        <v>ANNA DE NOAILLES</v>
      </c>
      <c r="F633" s="189" t="str">
        <f t="shared" si="45"/>
        <v>ECOLE MATERNELLE ANNA DE NOAILLES</v>
      </c>
      <c r="G633" s="72" t="s">
        <v>3329</v>
      </c>
      <c r="H633" s="72" t="s">
        <v>3304</v>
      </c>
      <c r="I633" s="73" t="s">
        <v>2119</v>
      </c>
      <c r="J633" s="74" t="s">
        <v>3330</v>
      </c>
      <c r="K633" s="72" t="s">
        <v>2119</v>
      </c>
      <c r="L633" s="72" t="s">
        <v>83</v>
      </c>
      <c r="M633" s="75" t="s">
        <v>109</v>
      </c>
      <c r="N633" s="75"/>
      <c r="O633" s="75">
        <v>4620</v>
      </c>
      <c r="P633" s="72">
        <v>622741.69999999995</v>
      </c>
      <c r="Q633" s="72">
        <v>6858484.5999999996</v>
      </c>
      <c r="R633" s="72">
        <v>48.821790999999997</v>
      </c>
      <c r="S633" s="72">
        <v>1.94773</v>
      </c>
      <c r="T633" s="194" t="str">
        <f t="shared" si="48"/>
        <v>ANNA DE NOAILLES</v>
      </c>
      <c r="U633" s="190" t="str">
        <f t="shared" si="49"/>
        <v>ANNA DE NOAILLES</v>
      </c>
      <c r="V633" s="76" t="s">
        <v>401</v>
      </c>
    </row>
    <row r="634" spans="1:22" s="71" customFormat="1" ht="12.75" customHeight="1">
      <c r="A634" s="72" t="s">
        <v>3331</v>
      </c>
      <c r="B634" s="72" t="s">
        <v>3332</v>
      </c>
      <c r="C634" s="72" t="s">
        <v>3333</v>
      </c>
      <c r="D634" s="197" t="str">
        <f t="shared" si="46"/>
        <v>Louise Michel</v>
      </c>
      <c r="E634" s="197" t="str">
        <f t="shared" si="47"/>
        <v>LOUISE MICHEL</v>
      </c>
      <c r="F634" s="189" t="str">
        <f t="shared" si="45"/>
        <v>ECOLE MATERNELLE LOUISE MICHEL</v>
      </c>
      <c r="G634" s="72" t="s">
        <v>3334</v>
      </c>
      <c r="H634" s="72" t="s">
        <v>3304</v>
      </c>
      <c r="I634" s="73" t="s">
        <v>2119</v>
      </c>
      <c r="J634" s="74" t="s">
        <v>3335</v>
      </c>
      <c r="K634" s="72" t="s">
        <v>2119</v>
      </c>
      <c r="L634" s="72" t="s">
        <v>83</v>
      </c>
      <c r="M634" s="75" t="s">
        <v>109</v>
      </c>
      <c r="N634" s="75"/>
      <c r="O634" s="75">
        <v>9872</v>
      </c>
      <c r="P634" s="72">
        <v>623317.4</v>
      </c>
      <c r="Q634" s="72">
        <v>6858286.5999999996</v>
      </c>
      <c r="R634" s="72">
        <v>48.820079</v>
      </c>
      <c r="S634" s="72">
        <v>1.955606</v>
      </c>
      <c r="T634" s="194" t="str">
        <f t="shared" si="48"/>
        <v>LOUISE MICHEL</v>
      </c>
      <c r="U634" s="190" t="str">
        <f t="shared" si="49"/>
        <v>LOUISE MICHEL</v>
      </c>
      <c r="V634" s="76" t="s">
        <v>401</v>
      </c>
    </row>
    <row r="635" spans="1:22" s="71" customFormat="1" ht="12.75" customHeight="1">
      <c r="A635" s="72" t="s">
        <v>3336</v>
      </c>
      <c r="B635" s="72" t="s">
        <v>3337</v>
      </c>
      <c r="C635" s="72" t="s">
        <v>3338</v>
      </c>
      <c r="D635" s="197" t="str">
        <f t="shared" si="46"/>
        <v>Jules Vallès</v>
      </c>
      <c r="E635" s="197" t="str">
        <f t="shared" si="47"/>
        <v>JULES VALLES</v>
      </c>
      <c r="F635" s="189" t="str">
        <f t="shared" si="45"/>
        <v>ECOLE ELEMENTAIRE JULES VALLES</v>
      </c>
      <c r="G635" s="72" t="s">
        <v>3339</v>
      </c>
      <c r="H635" s="72" t="s">
        <v>3304</v>
      </c>
      <c r="I635" s="73" t="s">
        <v>2119</v>
      </c>
      <c r="J635" s="74" t="s">
        <v>3340</v>
      </c>
      <c r="K635" s="72" t="s">
        <v>2119</v>
      </c>
      <c r="L635" s="72" t="s">
        <v>165</v>
      </c>
      <c r="M635" s="75"/>
      <c r="N635" s="75"/>
      <c r="O635" s="75">
        <v>9835</v>
      </c>
      <c r="P635" s="72">
        <v>623852</v>
      </c>
      <c r="Q635" s="72">
        <v>6856518.7999999998</v>
      </c>
      <c r="R635" s="72">
        <v>48.804245000000002</v>
      </c>
      <c r="S635" s="72">
        <v>1.9632019999999999</v>
      </c>
      <c r="T635" s="194" t="str">
        <f t="shared" si="48"/>
        <v>JULES VALLES</v>
      </c>
      <c r="U635" s="190" t="str">
        <f t="shared" si="49"/>
        <v>JULES VALLES</v>
      </c>
      <c r="V635" s="76" t="s">
        <v>401</v>
      </c>
    </row>
    <row r="636" spans="1:22" s="71" customFormat="1" ht="12.75" customHeight="1">
      <c r="A636" s="72" t="s">
        <v>3341</v>
      </c>
      <c r="B636" s="72" t="s">
        <v>3342</v>
      </c>
      <c r="C636" s="72" t="s">
        <v>3343</v>
      </c>
      <c r="D636" s="197" t="str">
        <f t="shared" si="46"/>
        <v>Danièle Casanova</v>
      </c>
      <c r="E636" s="197" t="str">
        <f t="shared" si="47"/>
        <v>DANIELE CASANOVA</v>
      </c>
      <c r="F636" s="189" t="str">
        <f t="shared" si="45"/>
        <v>ECOLE MATERNELLE DANIELE CASANOVA</v>
      </c>
      <c r="G636" s="72" t="s">
        <v>3344</v>
      </c>
      <c r="H636" s="72" t="s">
        <v>3304</v>
      </c>
      <c r="I636" s="73" t="s">
        <v>2119</v>
      </c>
      <c r="J636" s="74" t="s">
        <v>3345</v>
      </c>
      <c r="K636" s="72" t="s">
        <v>2119</v>
      </c>
      <c r="L636" s="72" t="s">
        <v>83</v>
      </c>
      <c r="M636" s="75" t="s">
        <v>109</v>
      </c>
      <c r="N636" s="75"/>
      <c r="O636" s="75">
        <v>8497</v>
      </c>
      <c r="P636" s="72">
        <v>623207.69999999995</v>
      </c>
      <c r="Q636" s="72">
        <v>6858416.7000000002</v>
      </c>
      <c r="R636" s="72">
        <v>48.821235999999999</v>
      </c>
      <c r="S636" s="72">
        <v>1.954088</v>
      </c>
      <c r="T636" s="194" t="str">
        <f t="shared" si="48"/>
        <v>DANIELE CASANOVA</v>
      </c>
      <c r="U636" s="190" t="str">
        <f t="shared" si="49"/>
        <v>DANIELE CASANOVA</v>
      </c>
      <c r="V636" s="76" t="s">
        <v>401</v>
      </c>
    </row>
    <row r="637" spans="1:22" s="71" customFormat="1" ht="12.75" customHeight="1">
      <c r="A637" s="72" t="s">
        <v>3346</v>
      </c>
      <c r="B637" s="72" t="s">
        <v>3347</v>
      </c>
      <c r="C637" s="72" t="s">
        <v>2285</v>
      </c>
      <c r="D637" s="197" t="str">
        <f t="shared" si="46"/>
        <v>Pierre Brossolette</v>
      </c>
      <c r="E637" s="197" t="str">
        <f t="shared" si="47"/>
        <v>PIERRE BROSSOLETTE</v>
      </c>
      <c r="F637" s="189" t="str">
        <f t="shared" si="45"/>
        <v>ECOLE ELEMENTAIRE PIERRE BROSSOLETTE</v>
      </c>
      <c r="G637" s="72" t="s">
        <v>3348</v>
      </c>
      <c r="H637" s="72" t="s">
        <v>3304</v>
      </c>
      <c r="I637" s="73" t="s">
        <v>2119</v>
      </c>
      <c r="J637" s="74" t="s">
        <v>3349</v>
      </c>
      <c r="K637" s="72" t="s">
        <v>2119</v>
      </c>
      <c r="L637" s="72" t="s">
        <v>165</v>
      </c>
      <c r="M637" s="75" t="s">
        <v>109</v>
      </c>
      <c r="N637" s="75"/>
      <c r="O637" s="75">
        <v>7755</v>
      </c>
      <c r="P637" s="72">
        <v>623182.1</v>
      </c>
      <c r="Q637" s="72">
        <v>6858339.7999999998</v>
      </c>
      <c r="R637" s="72">
        <v>48.820540999999999</v>
      </c>
      <c r="S637" s="72">
        <v>1.9537530000000001</v>
      </c>
      <c r="T637" s="194" t="str">
        <f t="shared" si="48"/>
        <v>PIERRE BROSSOLETTE</v>
      </c>
      <c r="U637" s="190" t="str">
        <f t="shared" si="49"/>
        <v>PIERRE BROSSOLETTE</v>
      </c>
      <c r="V637" s="76" t="s">
        <v>401</v>
      </c>
    </row>
    <row r="638" spans="1:22" s="71" customFormat="1" ht="12.75" customHeight="1">
      <c r="A638" s="88" t="s">
        <v>3350</v>
      </c>
      <c r="B638" s="102" t="s">
        <v>3351</v>
      </c>
      <c r="C638" s="88" t="s">
        <v>222</v>
      </c>
      <c r="D638" s="197" t="str">
        <f t="shared" si="46"/>
        <v>Saint-Exupéry</v>
      </c>
      <c r="E638" s="197" t="str">
        <f t="shared" si="47"/>
        <v>SAINT-EXUPERY</v>
      </c>
      <c r="F638" s="189" t="str">
        <f t="shared" si="45"/>
        <v>ECOLE MATERNELLE SAINT-EXUPERY</v>
      </c>
      <c r="G638" s="88" t="s">
        <v>3352</v>
      </c>
      <c r="H638" s="88" t="s">
        <v>3304</v>
      </c>
      <c r="I638" s="89" t="s">
        <v>2119</v>
      </c>
      <c r="J638" s="87" t="s">
        <v>3353</v>
      </c>
      <c r="K638" s="88" t="s">
        <v>2119</v>
      </c>
      <c r="L638" s="88" t="s">
        <v>83</v>
      </c>
      <c r="M638" s="90"/>
      <c r="N638" s="103"/>
      <c r="O638" s="75">
        <v>9028</v>
      </c>
      <c r="P638" s="72" t="s">
        <v>3354</v>
      </c>
      <c r="Q638" s="72">
        <v>6859087.0999999996</v>
      </c>
      <c r="R638" s="72">
        <v>48.826999999999998</v>
      </c>
      <c r="S638" s="72">
        <v>1.9450000000000001</v>
      </c>
      <c r="T638" s="194" t="str">
        <f t="shared" si="48"/>
        <v>SAINT-EXUPERY</v>
      </c>
      <c r="U638" s="190" t="str">
        <f t="shared" si="49"/>
        <v>SAINT-EXUPERY</v>
      </c>
      <c r="V638" s="91" t="s">
        <v>401</v>
      </c>
    </row>
    <row r="639" spans="1:22" s="71" customFormat="1" ht="12.75" customHeight="1">
      <c r="A639" s="72" t="s">
        <v>3355</v>
      </c>
      <c r="B639" s="72" t="s">
        <v>3356</v>
      </c>
      <c r="C639" s="72" t="s">
        <v>3357</v>
      </c>
      <c r="D639" s="197" t="str">
        <f t="shared" si="46"/>
        <v>François Rabelais</v>
      </c>
      <c r="E639" s="197" t="str">
        <f t="shared" si="47"/>
        <v>FRANÇOIS RABELAIS</v>
      </c>
      <c r="F639" s="189" t="str">
        <f t="shared" si="45"/>
        <v>ECOLE ELEMENTAIRE FRANÇOIS RABELAIS</v>
      </c>
      <c r="G639" s="72" t="s">
        <v>3358</v>
      </c>
      <c r="H639" s="72" t="s">
        <v>3304</v>
      </c>
      <c r="I639" s="73" t="s">
        <v>2119</v>
      </c>
      <c r="J639" s="74" t="s">
        <v>3359</v>
      </c>
      <c r="K639" s="72" t="s">
        <v>2119</v>
      </c>
      <c r="L639" s="72" t="s">
        <v>165</v>
      </c>
      <c r="M639" s="75" t="s">
        <v>109</v>
      </c>
      <c r="N639" s="75"/>
      <c r="O639" s="75">
        <v>3111</v>
      </c>
      <c r="P639" s="72">
        <v>622737.69999999995</v>
      </c>
      <c r="Q639" s="72">
        <v>6858427.2999999998</v>
      </c>
      <c r="R639" s="72">
        <v>48.821275</v>
      </c>
      <c r="S639" s="72">
        <v>1.947686</v>
      </c>
      <c r="T639" s="194" t="str">
        <f t="shared" si="48"/>
        <v>FRANÇOIS RABELAIS</v>
      </c>
      <c r="U639" s="190" t="str">
        <f t="shared" si="49"/>
        <v>FRANÇOIS RABELAIS</v>
      </c>
      <c r="V639" s="76" t="s">
        <v>401</v>
      </c>
    </row>
    <row r="640" spans="1:22" s="71" customFormat="1" ht="12.75" customHeight="1">
      <c r="A640" s="72" t="s">
        <v>3360</v>
      </c>
      <c r="B640" s="72" t="s">
        <v>3361</v>
      </c>
      <c r="C640" s="72" t="s">
        <v>3362</v>
      </c>
      <c r="D640" s="197" t="str">
        <f t="shared" si="46"/>
        <v>Alain Fournier</v>
      </c>
      <c r="E640" s="197" t="str">
        <f t="shared" si="47"/>
        <v>ALAIN FOURNIER</v>
      </c>
      <c r="F640" s="189" t="str">
        <f t="shared" si="45"/>
        <v>ECOLE ELEMENTAIRE ALAIN FOURNIER</v>
      </c>
      <c r="G640" s="72" t="s">
        <v>3363</v>
      </c>
      <c r="H640" s="72" t="s">
        <v>3304</v>
      </c>
      <c r="I640" s="73" t="s">
        <v>2119</v>
      </c>
      <c r="J640" s="74" t="s">
        <v>3364</v>
      </c>
      <c r="K640" s="72" t="s">
        <v>2119</v>
      </c>
      <c r="L640" s="72" t="s">
        <v>165</v>
      </c>
      <c r="M640" s="75"/>
      <c r="N640" s="75"/>
      <c r="O640" s="75">
        <v>5187</v>
      </c>
      <c r="P640" s="72">
        <v>622305.69999999995</v>
      </c>
      <c r="Q640" s="72">
        <v>6858148.5</v>
      </c>
      <c r="R640" s="72">
        <v>48.818716000000002</v>
      </c>
      <c r="S640" s="72">
        <v>1.9418530000000001</v>
      </c>
      <c r="T640" s="194" t="str">
        <f t="shared" si="48"/>
        <v>ALAIN FOURNIER</v>
      </c>
      <c r="U640" s="190" t="str">
        <f t="shared" si="49"/>
        <v>ALAIN FOURNIER</v>
      </c>
      <c r="V640" s="76" t="s">
        <v>401</v>
      </c>
    </row>
    <row r="641" spans="1:22" s="71" customFormat="1" ht="12.75" customHeight="1">
      <c r="A641" s="72" t="s">
        <v>3365</v>
      </c>
      <c r="B641" s="72" t="s">
        <v>3366</v>
      </c>
      <c r="C641" s="72" t="s">
        <v>945</v>
      </c>
      <c r="D641" s="197" t="str">
        <f t="shared" si="46"/>
        <v>Jean Moulin</v>
      </c>
      <c r="E641" s="197" t="str">
        <f t="shared" si="47"/>
        <v>JEAN MOULIN</v>
      </c>
      <c r="F641" s="189" t="str">
        <f t="shared" si="45"/>
        <v>ECOLE ELEMENTAIRE JEAN MOULIN</v>
      </c>
      <c r="G641" s="72" t="s">
        <v>3367</v>
      </c>
      <c r="H641" s="72" t="s">
        <v>3304</v>
      </c>
      <c r="I641" s="73" t="s">
        <v>2119</v>
      </c>
      <c r="J641" s="74" t="s">
        <v>3368</v>
      </c>
      <c r="K641" s="72" t="s">
        <v>2119</v>
      </c>
      <c r="L641" s="72" t="s">
        <v>165</v>
      </c>
      <c r="M641" s="75"/>
      <c r="N641" s="75"/>
      <c r="O641" s="75">
        <v>5607</v>
      </c>
      <c r="P641" s="72">
        <v>624017.4</v>
      </c>
      <c r="Q641" s="72">
        <v>6856284.9000000004</v>
      </c>
      <c r="R641" s="72">
        <v>48.802160999999998</v>
      </c>
      <c r="S641" s="72">
        <v>1.965495</v>
      </c>
      <c r="T641" s="194" t="str">
        <f t="shared" si="48"/>
        <v>JEAN MOULIN</v>
      </c>
      <c r="U641" s="190" t="str">
        <f t="shared" si="49"/>
        <v>JEAN MOULIN</v>
      </c>
      <c r="V641" s="76" t="s">
        <v>401</v>
      </c>
    </row>
    <row r="642" spans="1:22" s="71" customFormat="1" ht="12.75" customHeight="1">
      <c r="A642" s="72" t="s">
        <v>3369</v>
      </c>
      <c r="B642" s="72" t="s">
        <v>3370</v>
      </c>
      <c r="C642" s="72" t="s">
        <v>2487</v>
      </c>
      <c r="D642" s="197" t="str">
        <f t="shared" si="46"/>
        <v>Saint-Exupéry</v>
      </c>
      <c r="E642" s="197" t="str">
        <f t="shared" si="47"/>
        <v>SAINT-EXUPERY</v>
      </c>
      <c r="F642" s="189" t="str">
        <f t="shared" ref="F642:F705" si="50">(IF(L642="M","ECOLE MATERNELLE",IF(L642="E","ECOLE ELEMENTAIRE",IF(L642="P","ECOLE PRIMAIRE","Inconnu"))))&amp;" "&amp;E642</f>
        <v>ECOLE ELEMENTAIRE SAINT-EXUPERY</v>
      </c>
      <c r="G642" s="72" t="s">
        <v>3352</v>
      </c>
      <c r="H642" s="72" t="s">
        <v>3304</v>
      </c>
      <c r="I642" s="73" t="s">
        <v>2119</v>
      </c>
      <c r="J642" s="74" t="s">
        <v>3371</v>
      </c>
      <c r="K642" s="72" t="s">
        <v>2119</v>
      </c>
      <c r="L642" s="72" t="s">
        <v>165</v>
      </c>
      <c r="M642" s="75"/>
      <c r="N642" s="75"/>
      <c r="O642" s="75">
        <v>5748</v>
      </c>
      <c r="P642" s="72">
        <v>622491.30000000005</v>
      </c>
      <c r="Q642" s="72">
        <v>6859327.9000000004</v>
      </c>
      <c r="R642" s="72">
        <v>48.829343999999999</v>
      </c>
      <c r="S642" s="72">
        <v>1.9441660000000001</v>
      </c>
      <c r="T642" s="194" t="str">
        <f t="shared" si="48"/>
        <v>SAINT-EXUPERY</v>
      </c>
      <c r="U642" s="190" t="str">
        <f t="shared" si="49"/>
        <v>SAINT-EXUPERY</v>
      </c>
      <c r="V642" s="76" t="s">
        <v>401</v>
      </c>
    </row>
    <row r="643" spans="1:22" s="71" customFormat="1" ht="12.75" customHeight="1">
      <c r="A643" s="72" t="s">
        <v>3372</v>
      </c>
      <c r="B643" s="72" t="s">
        <v>3373</v>
      </c>
      <c r="C643" s="72" t="s">
        <v>3374</v>
      </c>
      <c r="D643" s="197" t="str">
        <f t="shared" ref="D643:D706" si="51">TRIM(SUBSTITUTE(SUBSTITUTE(C643,"Ecole maternelle",""),"Ecole élémentaire",""))</f>
        <v>La Boissière</v>
      </c>
      <c r="E643" s="197" t="str">
        <f t="shared" ref="E643:E706" si="52">UPPER(SUBSTITUTE(SUBSTITUTE(SUBSTITUTE(SUBSTITUTE(SUBSTITUTE(SUBSTITUTE(SUBSTITUTE(D643, "é", "e"), "è", "e"), "ê", "e"), "à", "a"), "â", "a"), "ù", "u"), "ô", "o"))</f>
        <v>LA BOISSIERE</v>
      </c>
      <c r="F643" s="189" t="str">
        <f t="shared" si="50"/>
        <v>ECOLE MATERNELLE LA BOISSIERE</v>
      </c>
      <c r="G643" s="72" t="s">
        <v>3375</v>
      </c>
      <c r="H643" s="72" t="s">
        <v>3304</v>
      </c>
      <c r="I643" s="73" t="s">
        <v>2119</v>
      </c>
      <c r="J643" s="74" t="s">
        <v>3376</v>
      </c>
      <c r="K643" s="72" t="s">
        <v>2119</v>
      </c>
      <c r="L643" s="72" t="s">
        <v>83</v>
      </c>
      <c r="M643" s="75"/>
      <c r="N643" s="75"/>
      <c r="O643" s="75">
        <v>6290</v>
      </c>
      <c r="P643" s="72">
        <v>620843.30000000005</v>
      </c>
      <c r="Q643" s="72">
        <v>6858377.5</v>
      </c>
      <c r="R643" s="72">
        <v>48.820596999999999</v>
      </c>
      <c r="S643" s="72">
        <v>1.921896</v>
      </c>
      <c r="T643" s="194" t="str">
        <f t="shared" ref="T643:T706" si="53">IF(D643="",I643,E643)</f>
        <v>LA BOISSIERE</v>
      </c>
      <c r="U643" s="190" t="str">
        <f t="shared" ref="U643:U706" si="54">IF(LEFT(T643,6)="DE LA ",REPLACE(T643,1,6,"LA "), IF(LEFT(T643,4)="DES ",REPLACE(T643,1,4,"LES "), IF(LEFT(T643,3)="DE ",REPLACE(T643,1,3,"LE "), IF(LEFT(T643,3)="DU ",REPLACE(T643,1,3,"LE "),T643))))</f>
        <v>LA BOISSIERE</v>
      </c>
      <c r="V643" s="76" t="s">
        <v>401</v>
      </c>
    </row>
    <row r="644" spans="1:22" s="71" customFormat="1" ht="12.75" customHeight="1">
      <c r="A644" s="72" t="s">
        <v>3377</v>
      </c>
      <c r="B644" s="72" t="s">
        <v>3378</v>
      </c>
      <c r="C644" s="72" t="s">
        <v>474</v>
      </c>
      <c r="D644" s="197" t="str">
        <f t="shared" si="51"/>
        <v>Jacques Prévert</v>
      </c>
      <c r="E644" s="197" t="str">
        <f t="shared" si="52"/>
        <v>JACQUES PREVERT</v>
      </c>
      <c r="F644" s="189" t="str">
        <f t="shared" si="50"/>
        <v>ECOLE MATERNELLE JACQUES PREVERT</v>
      </c>
      <c r="G644" s="72" t="s">
        <v>3379</v>
      </c>
      <c r="H644" s="72" t="s">
        <v>3304</v>
      </c>
      <c r="I644" s="73" t="s">
        <v>2119</v>
      </c>
      <c r="J644" s="74" t="s">
        <v>3380</v>
      </c>
      <c r="K644" s="72" t="s">
        <v>2119</v>
      </c>
      <c r="L644" s="72" t="s">
        <v>83</v>
      </c>
      <c r="M644" s="75"/>
      <c r="N644" s="75"/>
      <c r="O644" s="75">
        <v>8576</v>
      </c>
      <c r="P644" s="72">
        <v>623811.5</v>
      </c>
      <c r="Q644" s="72">
        <v>6858645.7000000002</v>
      </c>
      <c r="R644" s="72">
        <v>48.823366999999998</v>
      </c>
      <c r="S644" s="72">
        <v>1.96227</v>
      </c>
      <c r="T644" s="194" t="str">
        <f t="shared" si="53"/>
        <v>JACQUES PREVERT</v>
      </c>
      <c r="U644" s="190" t="str">
        <f t="shared" si="54"/>
        <v>JACQUES PREVERT</v>
      </c>
      <c r="V644" s="76" t="s">
        <v>401</v>
      </c>
    </row>
    <row r="645" spans="1:22" s="71" customFormat="1" ht="12.75" customHeight="1">
      <c r="A645" s="72" t="s">
        <v>3381</v>
      </c>
      <c r="B645" s="72" t="s">
        <v>3382</v>
      </c>
      <c r="C645" s="72" t="s">
        <v>784</v>
      </c>
      <c r="D645" s="197" t="str">
        <f t="shared" si="51"/>
        <v>Jacques Prévert</v>
      </c>
      <c r="E645" s="197" t="str">
        <f t="shared" si="52"/>
        <v>JACQUES PREVERT</v>
      </c>
      <c r="F645" s="189" t="str">
        <f t="shared" si="50"/>
        <v>ECOLE ELEMENTAIRE JACQUES PREVERT</v>
      </c>
      <c r="G645" s="72" t="s">
        <v>3383</v>
      </c>
      <c r="H645" s="72" t="s">
        <v>3304</v>
      </c>
      <c r="I645" s="73" t="s">
        <v>2119</v>
      </c>
      <c r="J645" s="74" t="s">
        <v>3384</v>
      </c>
      <c r="K645" s="72" t="s">
        <v>2119</v>
      </c>
      <c r="L645" s="72" t="s">
        <v>165</v>
      </c>
      <c r="M645" s="75"/>
      <c r="N645" s="75"/>
      <c r="O645" s="75">
        <v>7677</v>
      </c>
      <c r="P645" s="72">
        <v>623831.69999999995</v>
      </c>
      <c r="Q645" s="72">
        <v>6858669.5</v>
      </c>
      <c r="R645" s="72">
        <v>48.823582999999999</v>
      </c>
      <c r="S645" s="72">
        <v>1.9625410000000001</v>
      </c>
      <c r="T645" s="194" t="str">
        <f t="shared" si="53"/>
        <v>JACQUES PREVERT</v>
      </c>
      <c r="U645" s="190" t="str">
        <f t="shared" si="54"/>
        <v>JACQUES PREVERT</v>
      </c>
      <c r="V645" s="76" t="s">
        <v>401</v>
      </c>
    </row>
    <row r="646" spans="1:22" s="71" customFormat="1" ht="12.75" customHeight="1">
      <c r="A646" s="72" t="s">
        <v>3385</v>
      </c>
      <c r="B646" s="72" t="s">
        <v>3386</v>
      </c>
      <c r="C646" s="72" t="s">
        <v>3387</v>
      </c>
      <c r="D646" s="197" t="str">
        <f t="shared" si="51"/>
        <v>Mozart</v>
      </c>
      <c r="E646" s="197" t="str">
        <f t="shared" si="52"/>
        <v>MOZART</v>
      </c>
      <c r="F646" s="189" t="str">
        <f t="shared" si="50"/>
        <v>ECOLE MATERNELLE MOZART</v>
      </c>
      <c r="G646" s="72" t="s">
        <v>3388</v>
      </c>
      <c r="H646" s="72" t="s">
        <v>3304</v>
      </c>
      <c r="I646" s="73" t="s">
        <v>2119</v>
      </c>
      <c r="J646" s="74" t="s">
        <v>3389</v>
      </c>
      <c r="K646" s="72" t="s">
        <v>2119</v>
      </c>
      <c r="L646" s="72" t="s">
        <v>83</v>
      </c>
      <c r="M646" s="75"/>
      <c r="N646" s="75"/>
      <c r="O646" s="75">
        <v>5022</v>
      </c>
      <c r="P646" s="72">
        <v>623874.5</v>
      </c>
      <c r="Q646" s="72">
        <v>6859432.9000000004</v>
      </c>
      <c r="R646" s="72">
        <v>48.830452999999999</v>
      </c>
      <c r="S646" s="72">
        <v>1.962987</v>
      </c>
      <c r="T646" s="194" t="str">
        <f t="shared" si="53"/>
        <v>MOZART</v>
      </c>
      <c r="U646" s="190" t="str">
        <f t="shared" si="54"/>
        <v>MOZART</v>
      </c>
      <c r="V646" s="76" t="s">
        <v>401</v>
      </c>
    </row>
    <row r="647" spans="1:22" s="71" customFormat="1" ht="12.75" customHeight="1">
      <c r="A647" s="72" t="s">
        <v>3390</v>
      </c>
      <c r="B647" s="72" t="s">
        <v>3391</v>
      </c>
      <c r="C647" s="72" t="s">
        <v>3392</v>
      </c>
      <c r="D647" s="197" t="str">
        <f t="shared" si="51"/>
        <v>Mozart</v>
      </c>
      <c r="E647" s="197" t="str">
        <f t="shared" si="52"/>
        <v>MOZART</v>
      </c>
      <c r="F647" s="189" t="str">
        <f t="shared" si="50"/>
        <v>ECOLE ELEMENTAIRE MOZART</v>
      </c>
      <c r="G647" s="72" t="s">
        <v>3388</v>
      </c>
      <c r="H647" s="72" t="s">
        <v>3304</v>
      </c>
      <c r="I647" s="73" t="s">
        <v>2119</v>
      </c>
      <c r="J647" s="74" t="s">
        <v>3393</v>
      </c>
      <c r="K647" s="72" t="s">
        <v>2119</v>
      </c>
      <c r="L647" s="72" t="s">
        <v>165</v>
      </c>
      <c r="M647" s="75"/>
      <c r="N647" s="75"/>
      <c r="O647" s="75">
        <v>9101</v>
      </c>
      <c r="P647" s="72">
        <v>623874.5</v>
      </c>
      <c r="Q647" s="72">
        <v>6859432.9000000004</v>
      </c>
      <c r="R647" s="72">
        <v>48.830452999999999</v>
      </c>
      <c r="S647" s="72">
        <v>1.962987</v>
      </c>
      <c r="T647" s="194" t="str">
        <f t="shared" si="53"/>
        <v>MOZART</v>
      </c>
      <c r="U647" s="190" t="str">
        <f t="shared" si="54"/>
        <v>MOZART</v>
      </c>
      <c r="V647" s="76" t="s">
        <v>401</v>
      </c>
    </row>
    <row r="648" spans="1:22" s="71" customFormat="1" ht="12.75" customHeight="1">
      <c r="A648" s="72" t="s">
        <v>3394</v>
      </c>
      <c r="B648" s="72" t="s">
        <v>3395</v>
      </c>
      <c r="C648" s="72" t="s">
        <v>1943</v>
      </c>
      <c r="D648" s="197" t="str">
        <f t="shared" si="51"/>
        <v>Charles Perrault</v>
      </c>
      <c r="E648" s="197" t="str">
        <f t="shared" si="52"/>
        <v>CHARLES PERRAULT</v>
      </c>
      <c r="F648" s="189" t="str">
        <f t="shared" si="50"/>
        <v>ECOLE MATERNELLE CHARLES PERRAULT</v>
      </c>
      <c r="G648" s="72" t="s">
        <v>3396</v>
      </c>
      <c r="H648" s="72" t="s">
        <v>3304</v>
      </c>
      <c r="I648" s="73" t="s">
        <v>2119</v>
      </c>
      <c r="J648" s="74" t="s">
        <v>3397</v>
      </c>
      <c r="K648" s="72" t="s">
        <v>2119</v>
      </c>
      <c r="L648" s="72" t="s">
        <v>83</v>
      </c>
      <c r="M648" s="75"/>
      <c r="N648" s="75"/>
      <c r="O648" s="75">
        <v>7812</v>
      </c>
      <c r="P648" s="72">
        <v>622020.19999999995</v>
      </c>
      <c r="Q648" s="72">
        <v>6859227.9000000004</v>
      </c>
      <c r="R648" s="72">
        <v>48.828387999999997</v>
      </c>
      <c r="S648" s="72">
        <v>1.9377679999999999</v>
      </c>
      <c r="T648" s="194" t="str">
        <f t="shared" si="53"/>
        <v>CHARLES PERRAULT</v>
      </c>
      <c r="U648" s="190" t="str">
        <f t="shared" si="54"/>
        <v>CHARLES PERRAULT</v>
      </c>
      <c r="V648" s="76" t="s">
        <v>401</v>
      </c>
    </row>
    <row r="649" spans="1:22" s="71" customFormat="1" ht="12.75" customHeight="1">
      <c r="A649" s="72" t="s">
        <v>3398</v>
      </c>
      <c r="B649" s="72" t="s">
        <v>3399</v>
      </c>
      <c r="C649" s="72" t="s">
        <v>3400</v>
      </c>
      <c r="D649" s="197" t="str">
        <f t="shared" si="51"/>
        <v>Claude Debussy</v>
      </c>
      <c r="E649" s="197" t="str">
        <f t="shared" si="52"/>
        <v>CLAUDE DEBUSSY</v>
      </c>
      <c r="F649" s="189" t="str">
        <f t="shared" si="50"/>
        <v>ECOLE ELEMENTAIRE CLAUDE DEBUSSY</v>
      </c>
      <c r="G649" s="72" t="s">
        <v>3396</v>
      </c>
      <c r="H649" s="72" t="s">
        <v>3304</v>
      </c>
      <c r="I649" s="73" t="s">
        <v>2119</v>
      </c>
      <c r="J649" s="74" t="s">
        <v>3401</v>
      </c>
      <c r="K649" s="72" t="s">
        <v>2119</v>
      </c>
      <c r="L649" s="72" t="s">
        <v>165</v>
      </c>
      <c r="M649" s="75"/>
      <c r="N649" s="75"/>
      <c r="O649" s="75">
        <v>6355</v>
      </c>
      <c r="P649" s="72">
        <v>622080.80000000005</v>
      </c>
      <c r="Q649" s="72">
        <v>6859173</v>
      </c>
      <c r="R649" s="72">
        <v>48.827902000000002</v>
      </c>
      <c r="S649" s="72">
        <v>1.9386030000000001</v>
      </c>
      <c r="T649" s="194" t="str">
        <f t="shared" si="53"/>
        <v>CLAUDE DEBUSSY</v>
      </c>
      <c r="U649" s="190" t="str">
        <f t="shared" si="54"/>
        <v>CLAUDE DEBUSSY</v>
      </c>
      <c r="V649" s="76" t="s">
        <v>401</v>
      </c>
    </row>
    <row r="650" spans="1:22" s="71" customFormat="1" ht="12.75" customHeight="1">
      <c r="A650" s="72" t="s">
        <v>3402</v>
      </c>
      <c r="B650" s="72" t="s">
        <v>3403</v>
      </c>
      <c r="C650" s="72" t="s">
        <v>3404</v>
      </c>
      <c r="D650" s="197" t="str">
        <f t="shared" si="51"/>
        <v>Albert Camus</v>
      </c>
      <c r="E650" s="197" t="str">
        <f t="shared" si="52"/>
        <v>ALBERT CAMUS</v>
      </c>
      <c r="F650" s="189" t="str">
        <f t="shared" si="50"/>
        <v>ECOLE ELEMENTAIRE ALBERT CAMUS</v>
      </c>
      <c r="G650" s="72" t="s">
        <v>3396</v>
      </c>
      <c r="H650" s="72" t="s">
        <v>3304</v>
      </c>
      <c r="I650" s="73" t="s">
        <v>2119</v>
      </c>
      <c r="J650" s="74" t="s">
        <v>3405</v>
      </c>
      <c r="K650" s="72" t="s">
        <v>2119</v>
      </c>
      <c r="L650" s="72" t="s">
        <v>165</v>
      </c>
      <c r="M650" s="75"/>
      <c r="N650" s="75"/>
      <c r="O650" s="75">
        <v>5144</v>
      </c>
      <c r="P650" s="72">
        <v>622102.80000000005</v>
      </c>
      <c r="Q650" s="72">
        <v>6859112.4000000004</v>
      </c>
      <c r="R650" s="72">
        <v>48.827359000000001</v>
      </c>
      <c r="S650" s="72">
        <v>1.938914</v>
      </c>
      <c r="T650" s="194" t="str">
        <f t="shared" si="53"/>
        <v>ALBERT CAMUS</v>
      </c>
      <c r="U650" s="190" t="str">
        <f t="shared" si="54"/>
        <v>ALBERT CAMUS</v>
      </c>
      <c r="V650" s="76" t="s">
        <v>401</v>
      </c>
    </row>
    <row r="651" spans="1:22" s="71" customFormat="1" ht="12.75" customHeight="1">
      <c r="A651" s="72" t="s">
        <v>3406</v>
      </c>
      <c r="B651" s="72" t="s">
        <v>3407</v>
      </c>
      <c r="C651" s="72" t="s">
        <v>245</v>
      </c>
      <c r="D651" s="197" t="str">
        <f t="shared" si="51"/>
        <v/>
      </c>
      <c r="E651" s="197" t="str">
        <f t="shared" si="52"/>
        <v/>
      </c>
      <c r="F651" s="189" t="str">
        <f t="shared" si="50"/>
        <v xml:space="preserve">ECOLE PRIMAIRE </v>
      </c>
      <c r="G651" s="72" t="s">
        <v>1231</v>
      </c>
      <c r="H651" s="72" t="s">
        <v>1232</v>
      </c>
      <c r="I651" s="73" t="s">
        <v>3408</v>
      </c>
      <c r="J651" s="74" t="s">
        <v>3409</v>
      </c>
      <c r="K651" s="72" t="s">
        <v>250</v>
      </c>
      <c r="L651" s="72" t="s">
        <v>195</v>
      </c>
      <c r="M651" s="75"/>
      <c r="N651" s="75"/>
      <c r="O651" s="75">
        <v>5665</v>
      </c>
      <c r="P651" s="72">
        <v>608246</v>
      </c>
      <c r="Q651" s="72">
        <v>6842696.4000000004</v>
      </c>
      <c r="R651" s="72">
        <v>48.677908000000002</v>
      </c>
      <c r="S651" s="72">
        <v>1.7537199999999999</v>
      </c>
      <c r="T651" s="194" t="str">
        <f t="shared" si="53"/>
        <v xml:space="preserve">POIGNY LA FORET </v>
      </c>
      <c r="U651" s="190" t="str">
        <f t="shared" si="54"/>
        <v xml:space="preserve">POIGNY LA FORET </v>
      </c>
      <c r="V651" s="76" t="s">
        <v>166</v>
      </c>
    </row>
    <row r="652" spans="1:22" s="71" customFormat="1" ht="12.75" customHeight="1">
      <c r="A652" s="72" t="s">
        <v>3410</v>
      </c>
      <c r="B652" s="72" t="s">
        <v>3411</v>
      </c>
      <c r="C652" s="72" t="s">
        <v>774</v>
      </c>
      <c r="D652" s="197" t="str">
        <f t="shared" si="51"/>
        <v>Victor Hugo</v>
      </c>
      <c r="E652" s="197" t="str">
        <f t="shared" si="52"/>
        <v>VICTOR HUGO</v>
      </c>
      <c r="F652" s="189" t="str">
        <f t="shared" si="50"/>
        <v>ECOLE MATERNELLE VICTOR HUGO</v>
      </c>
      <c r="G652" s="72" t="s">
        <v>3412</v>
      </c>
      <c r="H652" s="72" t="s">
        <v>3413</v>
      </c>
      <c r="I652" s="73" t="s">
        <v>928</v>
      </c>
      <c r="J652" s="74" t="s">
        <v>3414</v>
      </c>
      <c r="K652" s="72" t="s">
        <v>928</v>
      </c>
      <c r="L652" s="72" t="s">
        <v>83</v>
      </c>
      <c r="M652" s="75"/>
      <c r="N652" s="75"/>
      <c r="O652" s="75">
        <v>6341</v>
      </c>
      <c r="P652" s="72">
        <v>629931.5</v>
      </c>
      <c r="Q652" s="72">
        <v>6870572.5</v>
      </c>
      <c r="R652" s="72">
        <v>48.931311000000001</v>
      </c>
      <c r="S652" s="72">
        <v>2.0436519999999998</v>
      </c>
      <c r="T652" s="194" t="str">
        <f t="shared" si="53"/>
        <v>VICTOR HUGO</v>
      </c>
      <c r="U652" s="190" t="str">
        <f t="shared" si="54"/>
        <v>VICTOR HUGO</v>
      </c>
      <c r="V652" s="76" t="s">
        <v>401</v>
      </c>
    </row>
    <row r="653" spans="1:22" s="71" customFormat="1" ht="12.75" customHeight="1">
      <c r="A653" s="72" t="s">
        <v>3415</v>
      </c>
      <c r="B653" s="72" t="s">
        <v>3416</v>
      </c>
      <c r="C653" s="72" t="s">
        <v>3417</v>
      </c>
      <c r="D653" s="197" t="str">
        <f t="shared" si="51"/>
        <v>Groupe la Bruyère</v>
      </c>
      <c r="E653" s="197" t="str">
        <f t="shared" si="52"/>
        <v>GROUPE LA BRUYERE</v>
      </c>
      <c r="F653" s="189" t="str">
        <f t="shared" si="50"/>
        <v>ECOLE ELEMENTAIRE GROUPE LA BRUYERE</v>
      </c>
      <c r="G653" s="72" t="s">
        <v>3418</v>
      </c>
      <c r="H653" s="72" t="s">
        <v>3413</v>
      </c>
      <c r="I653" s="73" t="s">
        <v>928</v>
      </c>
      <c r="J653" s="87" t="s">
        <v>3419</v>
      </c>
      <c r="K653" s="72" t="s">
        <v>928</v>
      </c>
      <c r="L653" s="72" t="s">
        <v>165</v>
      </c>
      <c r="M653" s="75"/>
      <c r="N653" s="75"/>
      <c r="O653" s="75">
        <v>9670</v>
      </c>
      <c r="P653" s="72">
        <v>630673</v>
      </c>
      <c r="Q653" s="72">
        <v>6870011.2999999998</v>
      </c>
      <c r="R653" s="72">
        <v>48.926344999999998</v>
      </c>
      <c r="S653" s="72">
        <v>2.0538630000000002</v>
      </c>
      <c r="T653" s="194" t="str">
        <f t="shared" si="53"/>
        <v>GROUPE LA BRUYERE</v>
      </c>
      <c r="U653" s="190" t="str">
        <f t="shared" si="54"/>
        <v>GROUPE LA BRUYERE</v>
      </c>
      <c r="V653" s="76" t="s">
        <v>401</v>
      </c>
    </row>
    <row r="654" spans="1:22" s="71" customFormat="1" ht="12.75" customHeight="1">
      <c r="A654" s="88" t="s">
        <v>3420</v>
      </c>
      <c r="B654" s="88" t="s">
        <v>3421</v>
      </c>
      <c r="C654" s="88" t="s">
        <v>3422</v>
      </c>
      <c r="D654" s="197" t="str">
        <f t="shared" si="51"/>
        <v>Robert Fournier</v>
      </c>
      <c r="E654" s="197" t="str">
        <f t="shared" si="52"/>
        <v>ROBERT FOURNIER</v>
      </c>
      <c r="F654" s="189" t="str">
        <f t="shared" si="50"/>
        <v>ECOLE ELEMENTAIRE ROBERT FOURNIER</v>
      </c>
      <c r="G654" s="88" t="s">
        <v>3423</v>
      </c>
      <c r="H654" s="72" t="s">
        <v>3413</v>
      </c>
      <c r="I654" s="73" t="s">
        <v>928</v>
      </c>
      <c r="J654" s="87" t="s">
        <v>3424</v>
      </c>
      <c r="K654" s="88" t="s">
        <v>928</v>
      </c>
      <c r="L654" s="88" t="s">
        <v>165</v>
      </c>
      <c r="M654" s="75"/>
      <c r="N654" s="75" t="s">
        <v>110</v>
      </c>
      <c r="O654" s="75">
        <v>6261</v>
      </c>
      <c r="P654" s="72">
        <v>627777.4</v>
      </c>
      <c r="Q654" s="72">
        <v>6869483.7999999998</v>
      </c>
      <c r="R654" s="72">
        <v>48.921284</v>
      </c>
      <c r="S654" s="72">
        <v>2.01444</v>
      </c>
      <c r="T654" s="194" t="str">
        <f t="shared" si="53"/>
        <v>ROBERT FOURNIER</v>
      </c>
      <c r="U654" s="190" t="str">
        <f t="shared" si="54"/>
        <v>ROBERT FOURNIER</v>
      </c>
      <c r="V654" s="76" t="s">
        <v>401</v>
      </c>
    </row>
    <row r="655" spans="1:22" s="71" customFormat="1" ht="12.75" customHeight="1">
      <c r="A655" s="88" t="s">
        <v>3425</v>
      </c>
      <c r="B655" s="104" t="s">
        <v>3426</v>
      </c>
      <c r="C655" s="88" t="s">
        <v>3427</v>
      </c>
      <c r="D655" s="197" t="str">
        <f t="shared" si="51"/>
        <v>Robert Fournier</v>
      </c>
      <c r="E655" s="197" t="str">
        <f t="shared" si="52"/>
        <v>ROBERT FOURNIER</v>
      </c>
      <c r="F655" s="189" t="str">
        <f t="shared" si="50"/>
        <v>ECOLE MATERNELLE ROBERT FOURNIER</v>
      </c>
      <c r="G655" s="88" t="s">
        <v>3423</v>
      </c>
      <c r="H655" s="88" t="s">
        <v>3413</v>
      </c>
      <c r="I655" s="89" t="s">
        <v>928</v>
      </c>
      <c r="J655" s="87" t="s">
        <v>3428</v>
      </c>
      <c r="K655" s="88" t="s">
        <v>928</v>
      </c>
      <c r="L655" s="88" t="s">
        <v>83</v>
      </c>
      <c r="M655" s="90"/>
      <c r="N655" s="75" t="s">
        <v>110</v>
      </c>
      <c r="O655" s="75">
        <v>4315</v>
      </c>
      <c r="P655" s="72" t="s">
        <v>3429</v>
      </c>
      <c r="Q655" s="72">
        <v>6869407.7000000002</v>
      </c>
      <c r="R655" s="72">
        <v>48.920999999999999</v>
      </c>
      <c r="S655" s="72">
        <v>2.0150000000000001</v>
      </c>
      <c r="T655" s="194" t="str">
        <f t="shared" si="53"/>
        <v>ROBERT FOURNIER</v>
      </c>
      <c r="U655" s="190" t="str">
        <f t="shared" si="54"/>
        <v>ROBERT FOURNIER</v>
      </c>
      <c r="V655" s="76" t="s">
        <v>401</v>
      </c>
    </row>
    <row r="656" spans="1:22" s="71" customFormat="1" ht="12.75" customHeight="1">
      <c r="A656" s="72" t="s">
        <v>3430</v>
      </c>
      <c r="B656" s="72" t="s">
        <v>3431</v>
      </c>
      <c r="C656" s="72" t="s">
        <v>3432</v>
      </c>
      <c r="D656" s="197" t="str">
        <f t="shared" si="51"/>
        <v>Michel de Montaigne</v>
      </c>
      <c r="E656" s="197" t="str">
        <f t="shared" si="52"/>
        <v>MICHEL DE MONTAIGNE</v>
      </c>
      <c r="F656" s="189" t="str">
        <f t="shared" si="50"/>
        <v>ECOLE ELEMENTAIRE MICHEL DE MONTAIGNE</v>
      </c>
      <c r="G656" s="72" t="s">
        <v>3433</v>
      </c>
      <c r="H656" s="72" t="s">
        <v>3413</v>
      </c>
      <c r="I656" s="73" t="s">
        <v>928</v>
      </c>
      <c r="J656" s="87" t="s">
        <v>3434</v>
      </c>
      <c r="K656" s="72" t="s">
        <v>928</v>
      </c>
      <c r="L656" s="72" t="s">
        <v>165</v>
      </c>
      <c r="M656" s="75"/>
      <c r="N656" s="75" t="s">
        <v>110</v>
      </c>
      <c r="O656" s="75">
        <v>3066</v>
      </c>
      <c r="P656" s="72">
        <v>628568</v>
      </c>
      <c r="Q656" s="72">
        <v>6869425.5999999996</v>
      </c>
      <c r="R656" s="72">
        <v>48.920847999999999</v>
      </c>
      <c r="S656" s="72">
        <v>2.0252370000000002</v>
      </c>
      <c r="T656" s="194" t="str">
        <f t="shared" si="53"/>
        <v>MICHEL DE MONTAIGNE</v>
      </c>
      <c r="U656" s="190" t="str">
        <f t="shared" si="54"/>
        <v>MICHEL DE MONTAIGNE</v>
      </c>
      <c r="V656" s="76" t="s">
        <v>401</v>
      </c>
    </row>
    <row r="657" spans="1:22" s="71" customFormat="1" ht="12.75" customHeight="1">
      <c r="A657" s="72" t="s">
        <v>3435</v>
      </c>
      <c r="B657" s="72" t="s">
        <v>3436</v>
      </c>
      <c r="C657" s="72" t="s">
        <v>3437</v>
      </c>
      <c r="D657" s="197" t="str">
        <f t="shared" si="51"/>
        <v>Blaise Pascal</v>
      </c>
      <c r="E657" s="197" t="str">
        <f t="shared" si="52"/>
        <v>BLAISE PASCAL</v>
      </c>
      <c r="F657" s="189" t="str">
        <f t="shared" si="50"/>
        <v>ECOLE ELEMENTAIRE BLAISE PASCAL</v>
      </c>
      <c r="G657" s="72" t="s">
        <v>3438</v>
      </c>
      <c r="H657" s="72" t="s">
        <v>3413</v>
      </c>
      <c r="I657" s="73" t="s">
        <v>928</v>
      </c>
      <c r="J657" s="87" t="s">
        <v>3439</v>
      </c>
      <c r="K657" s="72" t="s">
        <v>928</v>
      </c>
      <c r="L657" s="72" t="s">
        <v>165</v>
      </c>
      <c r="M657" s="75"/>
      <c r="N657" s="75" t="s">
        <v>110</v>
      </c>
      <c r="O657" s="75">
        <v>1139</v>
      </c>
      <c r="P657" s="72">
        <v>629032.1</v>
      </c>
      <c r="Q657" s="72">
        <v>6869149.7999999998</v>
      </c>
      <c r="R657" s="72">
        <v>48.918419999999998</v>
      </c>
      <c r="S657" s="72">
        <v>2.0316160000000001</v>
      </c>
      <c r="T657" s="194" t="str">
        <f t="shared" si="53"/>
        <v>BLAISE PASCAL</v>
      </c>
      <c r="U657" s="190" t="str">
        <f t="shared" si="54"/>
        <v>BLAISE PASCAL</v>
      </c>
      <c r="V657" s="76" t="s">
        <v>401</v>
      </c>
    </row>
    <row r="658" spans="1:22" s="71" customFormat="1" ht="12.75" customHeight="1">
      <c r="A658" s="77" t="s">
        <v>3440</v>
      </c>
      <c r="B658" s="77" t="s">
        <v>3441</v>
      </c>
      <c r="C658" s="77" t="s">
        <v>3442</v>
      </c>
      <c r="D658" s="197" t="str">
        <f t="shared" si="51"/>
        <v>Abbaye</v>
      </c>
      <c r="E658" s="197" t="str">
        <f t="shared" si="52"/>
        <v>ABBAYE</v>
      </c>
      <c r="F658" s="189" t="str">
        <f t="shared" si="50"/>
        <v>ECOLE PRIMAIRE ABBAYE</v>
      </c>
      <c r="G658" s="77" t="s">
        <v>3443</v>
      </c>
      <c r="H658" s="77" t="s">
        <v>3413</v>
      </c>
      <c r="I658" s="85" t="s">
        <v>928</v>
      </c>
      <c r="J658" s="87" t="s">
        <v>3444</v>
      </c>
      <c r="K658" s="77" t="s">
        <v>928</v>
      </c>
      <c r="L658" s="77" t="s">
        <v>195</v>
      </c>
      <c r="M658" s="75"/>
      <c r="N658" s="75"/>
      <c r="O658" s="75">
        <v>6107</v>
      </c>
      <c r="P658" s="77">
        <v>628995.4</v>
      </c>
      <c r="Q658" s="77">
        <v>6869958.0999999996</v>
      </c>
      <c r="R658" s="77">
        <v>48.925683999999997</v>
      </c>
      <c r="S658" s="77">
        <v>2.03098</v>
      </c>
      <c r="T658" s="194" t="str">
        <f t="shared" si="53"/>
        <v>ABBAYE</v>
      </c>
      <c r="U658" s="190" t="str">
        <f t="shared" si="54"/>
        <v>ABBAYE</v>
      </c>
      <c r="V658" s="79" t="s">
        <v>401</v>
      </c>
    </row>
    <row r="659" spans="1:22" s="71" customFormat="1" ht="12.75" customHeight="1">
      <c r="A659" s="72" t="s">
        <v>3445</v>
      </c>
      <c r="B659" s="72" t="s">
        <v>3446</v>
      </c>
      <c r="C659" s="72" t="s">
        <v>3447</v>
      </c>
      <c r="D659" s="197" t="str">
        <f t="shared" si="51"/>
        <v>Les Sablons</v>
      </c>
      <c r="E659" s="197" t="str">
        <f t="shared" si="52"/>
        <v>LES SABLONS</v>
      </c>
      <c r="F659" s="189" t="str">
        <f t="shared" si="50"/>
        <v>ECOLE ELEMENTAIRE LES SABLONS</v>
      </c>
      <c r="G659" s="72" t="s">
        <v>3448</v>
      </c>
      <c r="H659" s="72" t="s">
        <v>3413</v>
      </c>
      <c r="I659" s="73" t="s">
        <v>928</v>
      </c>
      <c r="J659" s="87" t="s">
        <v>3449</v>
      </c>
      <c r="K659" s="72" t="s">
        <v>928</v>
      </c>
      <c r="L659" s="72" t="s">
        <v>165</v>
      </c>
      <c r="M659" s="75"/>
      <c r="N659" s="75"/>
      <c r="O659" s="75">
        <v>1170</v>
      </c>
      <c r="P659" s="72">
        <v>630577.6</v>
      </c>
      <c r="Q659" s="72">
        <v>6870671.5</v>
      </c>
      <c r="R659" s="72">
        <v>48.932271999999998</v>
      </c>
      <c r="S659" s="72">
        <v>2.0524529999999999</v>
      </c>
      <c r="T659" s="194" t="str">
        <f t="shared" si="53"/>
        <v>LES SABLONS</v>
      </c>
      <c r="U659" s="190" t="str">
        <f t="shared" si="54"/>
        <v>LES SABLONS</v>
      </c>
      <c r="V659" s="76" t="s">
        <v>401</v>
      </c>
    </row>
    <row r="660" spans="1:22" s="71" customFormat="1" ht="12.75" customHeight="1">
      <c r="A660" s="72" t="s">
        <v>3450</v>
      </c>
      <c r="B660" s="72" t="s">
        <v>3451</v>
      </c>
      <c r="C660" s="72" t="s">
        <v>3452</v>
      </c>
      <c r="D660" s="197" t="str">
        <f t="shared" si="51"/>
        <v>Pierre de Ronsard</v>
      </c>
      <c r="E660" s="197" t="str">
        <f t="shared" si="52"/>
        <v>PIERRE DE RONSARD</v>
      </c>
      <c r="F660" s="189" t="str">
        <f t="shared" si="50"/>
        <v>ECOLE ELEMENTAIRE PIERRE DE RONSARD</v>
      </c>
      <c r="G660" s="72" t="s">
        <v>3453</v>
      </c>
      <c r="H660" s="72" t="s">
        <v>3413</v>
      </c>
      <c r="I660" s="73" t="s">
        <v>928</v>
      </c>
      <c r="J660" s="87" t="s">
        <v>3454</v>
      </c>
      <c r="K660" s="72" t="s">
        <v>928</v>
      </c>
      <c r="L660" s="72" t="s">
        <v>165</v>
      </c>
      <c r="M660" s="75"/>
      <c r="N660" s="75" t="s">
        <v>110</v>
      </c>
      <c r="O660" s="75">
        <v>8351</v>
      </c>
      <c r="P660" s="72">
        <v>629000</v>
      </c>
      <c r="Q660" s="72">
        <v>6869543.7000000002</v>
      </c>
      <c r="R660" s="72">
        <v>48.921957999999997</v>
      </c>
      <c r="S660" s="72">
        <v>2.0311119999999998</v>
      </c>
      <c r="T660" s="194" t="str">
        <f t="shared" si="53"/>
        <v>PIERRE DE RONSARD</v>
      </c>
      <c r="U660" s="190" t="str">
        <f t="shared" si="54"/>
        <v>PIERRE DE RONSARD</v>
      </c>
      <c r="V660" s="76" t="s">
        <v>401</v>
      </c>
    </row>
    <row r="661" spans="1:22" s="71" customFormat="1" ht="12.75" customHeight="1">
      <c r="A661" s="72" t="s">
        <v>3455</v>
      </c>
      <c r="B661" s="72" t="s">
        <v>3456</v>
      </c>
      <c r="C661" s="72" t="s">
        <v>2831</v>
      </c>
      <c r="D661" s="197" t="str">
        <f t="shared" si="51"/>
        <v>Antoine de Saint-Exupéry</v>
      </c>
      <c r="E661" s="197" t="str">
        <f t="shared" si="52"/>
        <v>ANTOINE DE SAINT-EXUPERY</v>
      </c>
      <c r="F661" s="189" t="str">
        <f t="shared" si="50"/>
        <v>ECOLE MATERNELLE ANTOINE DE SAINT-EXUPERY</v>
      </c>
      <c r="G661" s="72" t="s">
        <v>3457</v>
      </c>
      <c r="H661" s="72" t="s">
        <v>3413</v>
      </c>
      <c r="I661" s="73" t="s">
        <v>928</v>
      </c>
      <c r="J661" s="87" t="s">
        <v>3458</v>
      </c>
      <c r="K661" s="72" t="s">
        <v>928</v>
      </c>
      <c r="L661" s="72" t="s">
        <v>83</v>
      </c>
      <c r="M661" s="75"/>
      <c r="N661" s="75"/>
      <c r="O661" s="75">
        <v>6445</v>
      </c>
      <c r="P661" s="72">
        <v>630965.6</v>
      </c>
      <c r="Q661" s="72">
        <v>6871395.0999999996</v>
      </c>
      <c r="R661" s="72">
        <v>48.93882</v>
      </c>
      <c r="S661" s="72">
        <v>2.0576310000000002</v>
      </c>
      <c r="T661" s="194" t="str">
        <f t="shared" si="53"/>
        <v>ANTOINE DE SAINT-EXUPERY</v>
      </c>
      <c r="U661" s="190" t="str">
        <f t="shared" si="54"/>
        <v>ANTOINE DE SAINT-EXUPERY</v>
      </c>
      <c r="V661" s="76" t="s">
        <v>401</v>
      </c>
    </row>
    <row r="662" spans="1:22" s="71" customFormat="1" ht="12.75" customHeight="1">
      <c r="A662" s="72" t="s">
        <v>3459</v>
      </c>
      <c r="B662" s="72" t="s">
        <v>3460</v>
      </c>
      <c r="C662" s="72" t="s">
        <v>3461</v>
      </c>
      <c r="D662" s="197" t="str">
        <f t="shared" si="51"/>
        <v>Charles Péguy</v>
      </c>
      <c r="E662" s="197" t="str">
        <f t="shared" si="52"/>
        <v>CHARLES PEGUY</v>
      </c>
      <c r="F662" s="189" t="str">
        <f t="shared" si="50"/>
        <v>ECOLE MATERNELLE CHARLES PEGUY</v>
      </c>
      <c r="G662" s="72" t="s">
        <v>3462</v>
      </c>
      <c r="H662" s="72" t="s">
        <v>3413</v>
      </c>
      <c r="I662" s="73" t="s">
        <v>928</v>
      </c>
      <c r="J662" s="87" t="s">
        <v>3463</v>
      </c>
      <c r="K662" s="72" t="s">
        <v>928</v>
      </c>
      <c r="L662" s="72" t="s">
        <v>83</v>
      </c>
      <c r="M662" s="75"/>
      <c r="N662" s="75"/>
      <c r="O662" s="75">
        <v>4847</v>
      </c>
      <c r="P662" s="72">
        <v>630305.4</v>
      </c>
      <c r="Q662" s="72">
        <v>6869911.2999999998</v>
      </c>
      <c r="R662" s="72">
        <v>48.925406000000002</v>
      </c>
      <c r="S662" s="72">
        <v>2.0488629999999999</v>
      </c>
      <c r="T662" s="194" t="str">
        <f t="shared" si="53"/>
        <v>CHARLES PEGUY</v>
      </c>
      <c r="U662" s="190" t="str">
        <f t="shared" si="54"/>
        <v>CHARLES PEGUY</v>
      </c>
      <c r="V662" s="76" t="s">
        <v>401</v>
      </c>
    </row>
    <row r="663" spans="1:22" s="71" customFormat="1" ht="12.75" customHeight="1">
      <c r="A663" s="72" t="s">
        <v>3464</v>
      </c>
      <c r="B663" s="72" t="s">
        <v>3465</v>
      </c>
      <c r="C663" s="72" t="s">
        <v>3466</v>
      </c>
      <c r="D663" s="197" t="str">
        <f t="shared" si="51"/>
        <v>La Bruyère</v>
      </c>
      <c r="E663" s="197" t="str">
        <f t="shared" si="52"/>
        <v>LA BRUYERE</v>
      </c>
      <c r="F663" s="189" t="str">
        <f t="shared" si="50"/>
        <v>ECOLE MATERNELLE LA BRUYERE</v>
      </c>
      <c r="G663" s="72" t="s">
        <v>3418</v>
      </c>
      <c r="H663" s="72" t="s">
        <v>3413</v>
      </c>
      <c r="I663" s="73" t="s">
        <v>928</v>
      </c>
      <c r="J663" s="87" t="s">
        <v>3467</v>
      </c>
      <c r="K663" s="72" t="s">
        <v>928</v>
      </c>
      <c r="L663" s="72" t="s">
        <v>83</v>
      </c>
      <c r="M663" s="75"/>
      <c r="N663" s="75"/>
      <c r="O663" s="75">
        <v>1464</v>
      </c>
      <c r="P663" s="72">
        <v>630638.69999999995</v>
      </c>
      <c r="Q663" s="72">
        <v>6869983.9000000004</v>
      </c>
      <c r="R663" s="72">
        <v>48.926094999999997</v>
      </c>
      <c r="S663" s="72">
        <v>2.0533999999999999</v>
      </c>
      <c r="T663" s="194" t="str">
        <f t="shared" si="53"/>
        <v>LA BRUYERE</v>
      </c>
      <c r="U663" s="190" t="str">
        <f t="shared" si="54"/>
        <v>LA BRUYERE</v>
      </c>
      <c r="V663" s="76" t="s">
        <v>401</v>
      </c>
    </row>
    <row r="664" spans="1:22" s="71" customFormat="1" ht="12.75" customHeight="1">
      <c r="A664" s="72" t="s">
        <v>3468</v>
      </c>
      <c r="B664" s="72" t="s">
        <v>3469</v>
      </c>
      <c r="C664" s="72" t="s">
        <v>3470</v>
      </c>
      <c r="D664" s="197" t="str">
        <f t="shared" si="51"/>
        <v>Pierre de Ronsard</v>
      </c>
      <c r="E664" s="197" t="str">
        <f t="shared" si="52"/>
        <v>PIERRE DE RONSARD</v>
      </c>
      <c r="F664" s="189" t="str">
        <f t="shared" si="50"/>
        <v>ECOLE MATERNELLE PIERRE DE RONSARD</v>
      </c>
      <c r="G664" s="72" t="s">
        <v>3471</v>
      </c>
      <c r="H664" s="72" t="s">
        <v>3413</v>
      </c>
      <c r="I664" s="73" t="s">
        <v>928</v>
      </c>
      <c r="J664" s="87" t="s">
        <v>3472</v>
      </c>
      <c r="K664" s="72" t="s">
        <v>928</v>
      </c>
      <c r="L664" s="72" t="s">
        <v>83</v>
      </c>
      <c r="M664" s="75"/>
      <c r="N664" s="75" t="s">
        <v>110</v>
      </c>
      <c r="O664" s="75">
        <v>2693</v>
      </c>
      <c r="P664" s="72">
        <v>629026.80000000005</v>
      </c>
      <c r="Q664" s="72">
        <v>6869446.2000000002</v>
      </c>
      <c r="R664" s="72">
        <v>48.921084</v>
      </c>
      <c r="S664" s="72">
        <v>2.0314939999999999</v>
      </c>
      <c r="T664" s="194" t="str">
        <f t="shared" si="53"/>
        <v>PIERRE DE RONSARD</v>
      </c>
      <c r="U664" s="190" t="str">
        <f t="shared" si="54"/>
        <v>PIERRE DE RONSARD</v>
      </c>
      <c r="V664" s="76" t="s">
        <v>401</v>
      </c>
    </row>
    <row r="665" spans="1:22" s="71" customFormat="1" ht="12.75" customHeight="1">
      <c r="A665" s="72" t="s">
        <v>3473</v>
      </c>
      <c r="B665" s="72" t="s">
        <v>3474</v>
      </c>
      <c r="C665" s="72" t="s">
        <v>3475</v>
      </c>
      <c r="D665" s="197" t="str">
        <f t="shared" si="51"/>
        <v>Foch</v>
      </c>
      <c r="E665" s="197" t="str">
        <f t="shared" si="52"/>
        <v>FOCH</v>
      </c>
      <c r="F665" s="189" t="str">
        <f t="shared" si="50"/>
        <v>ECOLE MATERNELLE FOCH</v>
      </c>
      <c r="G665" s="72" t="s">
        <v>3476</v>
      </c>
      <c r="H665" s="72" t="s">
        <v>3413</v>
      </c>
      <c r="I665" s="73" t="s">
        <v>928</v>
      </c>
      <c r="J665" s="87" t="s">
        <v>3477</v>
      </c>
      <c r="K665" s="72" t="s">
        <v>928</v>
      </c>
      <c r="L665" s="72" t="s">
        <v>83</v>
      </c>
      <c r="M665" s="75"/>
      <c r="N665" s="75"/>
      <c r="O665" s="75">
        <v>2297</v>
      </c>
      <c r="P665" s="72">
        <v>630588.80000000005</v>
      </c>
      <c r="Q665" s="72">
        <v>6870414.7999999998</v>
      </c>
      <c r="R665" s="72">
        <v>48.929965000000003</v>
      </c>
      <c r="S665" s="72">
        <v>2.052648</v>
      </c>
      <c r="T665" s="194" t="str">
        <f t="shared" si="53"/>
        <v>FOCH</v>
      </c>
      <c r="U665" s="190" t="str">
        <f t="shared" si="54"/>
        <v>FOCH</v>
      </c>
      <c r="V665" s="76" t="s">
        <v>401</v>
      </c>
    </row>
    <row r="666" spans="1:22" s="71" customFormat="1" ht="12.75" customHeight="1">
      <c r="A666" s="72" t="s">
        <v>3478</v>
      </c>
      <c r="B666" s="72" t="s">
        <v>3479</v>
      </c>
      <c r="C666" s="72" t="s">
        <v>3480</v>
      </c>
      <c r="D666" s="197" t="str">
        <f t="shared" si="51"/>
        <v>Les Sablons</v>
      </c>
      <c r="E666" s="197" t="str">
        <f t="shared" si="52"/>
        <v>LES SABLONS</v>
      </c>
      <c r="F666" s="189" t="str">
        <f t="shared" si="50"/>
        <v>ECOLE MATERNELLE LES SABLONS</v>
      </c>
      <c r="G666" s="72" t="s">
        <v>3481</v>
      </c>
      <c r="H666" s="72" t="s">
        <v>3413</v>
      </c>
      <c r="I666" s="73" t="s">
        <v>928</v>
      </c>
      <c r="J666" s="87" t="s">
        <v>3482</v>
      </c>
      <c r="K666" s="72" t="s">
        <v>928</v>
      </c>
      <c r="L666" s="72" t="s">
        <v>83</v>
      </c>
      <c r="M666" s="75"/>
      <c r="N666" s="75"/>
      <c r="O666" s="75">
        <v>6118</v>
      </c>
      <c r="P666" s="72">
        <v>630507.30000000005</v>
      </c>
      <c r="Q666" s="72">
        <v>6870622.2000000002</v>
      </c>
      <c r="R666" s="72">
        <v>48.931820999999999</v>
      </c>
      <c r="S666" s="72">
        <v>2.0515020000000002</v>
      </c>
      <c r="T666" s="194" t="str">
        <f t="shared" si="53"/>
        <v>LES SABLONS</v>
      </c>
      <c r="U666" s="190" t="str">
        <f t="shared" si="54"/>
        <v>LES SABLONS</v>
      </c>
      <c r="V666" s="76" t="s">
        <v>401</v>
      </c>
    </row>
    <row r="667" spans="1:22" s="71" customFormat="1" ht="12.75" customHeight="1">
      <c r="A667" s="72" t="s">
        <v>3483</v>
      </c>
      <c r="B667" s="72" t="s">
        <v>3484</v>
      </c>
      <c r="C667" s="72" t="s">
        <v>3485</v>
      </c>
      <c r="D667" s="197" t="str">
        <f t="shared" si="51"/>
        <v>Abbaye</v>
      </c>
      <c r="E667" s="197" t="str">
        <f t="shared" si="52"/>
        <v>ABBAYE</v>
      </c>
      <c r="F667" s="189" t="str">
        <f t="shared" si="50"/>
        <v>ECOLE MATERNELLE ABBAYE</v>
      </c>
      <c r="G667" s="72" t="s">
        <v>3486</v>
      </c>
      <c r="H667" s="72" t="s">
        <v>3413</v>
      </c>
      <c r="I667" s="73" t="s">
        <v>928</v>
      </c>
      <c r="J667" s="87" t="s">
        <v>3487</v>
      </c>
      <c r="K667" s="72" t="s">
        <v>928</v>
      </c>
      <c r="L667" s="72" t="s">
        <v>83</v>
      </c>
      <c r="M667" s="75"/>
      <c r="N667" s="75"/>
      <c r="O667" s="75">
        <v>9276</v>
      </c>
      <c r="P667" s="72">
        <v>629190.69999999995</v>
      </c>
      <c r="Q667" s="72">
        <v>6870082.4000000004</v>
      </c>
      <c r="R667" s="72">
        <v>48.926822999999999</v>
      </c>
      <c r="S667" s="72">
        <v>2.0336240000000001</v>
      </c>
      <c r="T667" s="194" t="str">
        <f t="shared" si="53"/>
        <v>ABBAYE</v>
      </c>
      <c r="U667" s="190" t="str">
        <f t="shared" si="54"/>
        <v>ABBAYE</v>
      </c>
      <c r="V667" s="76" t="s">
        <v>401</v>
      </c>
    </row>
    <row r="668" spans="1:22" s="71" customFormat="1" ht="12.75" customHeight="1">
      <c r="A668" s="72" t="s">
        <v>3488</v>
      </c>
      <c r="B668" s="72" t="s">
        <v>3489</v>
      </c>
      <c r="C668" s="72" t="s">
        <v>3490</v>
      </c>
      <c r="D668" s="197" t="str">
        <f t="shared" si="51"/>
        <v>Blaise Pascal</v>
      </c>
      <c r="E668" s="197" t="str">
        <f t="shared" si="52"/>
        <v>BLAISE PASCAL</v>
      </c>
      <c r="F668" s="189" t="str">
        <f t="shared" si="50"/>
        <v>ECOLE MATERNELLE BLAISE PASCAL</v>
      </c>
      <c r="G668" s="72" t="s">
        <v>3491</v>
      </c>
      <c r="H668" s="72" t="s">
        <v>3413</v>
      </c>
      <c r="I668" s="73" t="s">
        <v>928</v>
      </c>
      <c r="J668" s="87" t="s">
        <v>3492</v>
      </c>
      <c r="K668" s="72" t="s">
        <v>928</v>
      </c>
      <c r="L668" s="72" t="s">
        <v>83</v>
      </c>
      <c r="M668" s="75"/>
      <c r="N668" s="75" t="s">
        <v>110</v>
      </c>
      <c r="O668" s="75">
        <v>5268</v>
      </c>
      <c r="P668" s="72">
        <v>628983.80000000005</v>
      </c>
      <c r="Q668" s="72">
        <v>6869170.2999999998</v>
      </c>
      <c r="R668" s="72">
        <v>48.918599</v>
      </c>
      <c r="S668" s="72">
        <v>2.0309529999999998</v>
      </c>
      <c r="T668" s="194" t="str">
        <f t="shared" si="53"/>
        <v>BLAISE PASCAL</v>
      </c>
      <c r="U668" s="190" t="str">
        <f t="shared" si="54"/>
        <v>BLAISE PASCAL</v>
      </c>
      <c r="V668" s="76" t="s">
        <v>401</v>
      </c>
    </row>
    <row r="669" spans="1:22" s="71" customFormat="1" ht="12.75" customHeight="1">
      <c r="A669" s="72" t="s">
        <v>3493</v>
      </c>
      <c r="B669" s="72" t="s">
        <v>3494</v>
      </c>
      <c r="C669" s="72" t="s">
        <v>3495</v>
      </c>
      <c r="D669" s="197" t="str">
        <f t="shared" si="51"/>
        <v>Michel de Montaigne</v>
      </c>
      <c r="E669" s="197" t="str">
        <f t="shared" si="52"/>
        <v>MICHEL DE MONTAIGNE</v>
      </c>
      <c r="F669" s="189" t="str">
        <f t="shared" si="50"/>
        <v>ECOLE MATERNELLE MICHEL DE MONTAIGNE</v>
      </c>
      <c r="G669" s="72" t="s">
        <v>3496</v>
      </c>
      <c r="H669" s="72" t="s">
        <v>3413</v>
      </c>
      <c r="I669" s="73" t="s">
        <v>928</v>
      </c>
      <c r="J669" s="87" t="s">
        <v>3497</v>
      </c>
      <c r="K669" s="72" t="s">
        <v>928</v>
      </c>
      <c r="L669" s="72" t="s">
        <v>83</v>
      </c>
      <c r="M669" s="75"/>
      <c r="N669" s="75" t="s">
        <v>110</v>
      </c>
      <c r="O669" s="75">
        <v>8236</v>
      </c>
      <c r="P669" s="72">
        <v>628611.6</v>
      </c>
      <c r="Q669" s="72">
        <v>6869403.7000000002</v>
      </c>
      <c r="R669" s="72">
        <v>48.920656000000001</v>
      </c>
      <c r="S669" s="72">
        <v>2.025836</v>
      </c>
      <c r="T669" s="194" t="str">
        <f t="shared" si="53"/>
        <v>MICHEL DE MONTAIGNE</v>
      </c>
      <c r="U669" s="190" t="str">
        <f t="shared" si="54"/>
        <v>MICHEL DE MONTAIGNE</v>
      </c>
      <c r="V669" s="76" t="s">
        <v>401</v>
      </c>
    </row>
    <row r="670" spans="1:22" s="71" customFormat="1" ht="12.75" customHeight="1">
      <c r="A670" s="72" t="s">
        <v>3498</v>
      </c>
      <c r="B670" s="72" t="s">
        <v>3499</v>
      </c>
      <c r="C670" s="72" t="s">
        <v>900</v>
      </c>
      <c r="D670" s="197" t="str">
        <f t="shared" si="51"/>
        <v>Victor Hugo</v>
      </c>
      <c r="E670" s="197" t="str">
        <f t="shared" si="52"/>
        <v>VICTOR HUGO</v>
      </c>
      <c r="F670" s="189" t="str">
        <f t="shared" si="50"/>
        <v>ECOLE ELEMENTAIRE VICTOR HUGO</v>
      </c>
      <c r="G670" s="72" t="s">
        <v>3500</v>
      </c>
      <c r="H670" s="72" t="s">
        <v>3413</v>
      </c>
      <c r="I670" s="73" t="s">
        <v>928</v>
      </c>
      <c r="J670" s="87" t="s">
        <v>3501</v>
      </c>
      <c r="K670" s="72" t="s">
        <v>928</v>
      </c>
      <c r="L670" s="72" t="s">
        <v>165</v>
      </c>
      <c r="M670" s="75"/>
      <c r="N670" s="75"/>
      <c r="O670" s="75">
        <v>2817</v>
      </c>
      <c r="P670" s="72">
        <v>629849.30000000005</v>
      </c>
      <c r="Q670" s="72">
        <v>6870612.7999999998</v>
      </c>
      <c r="R670" s="72">
        <v>48.931665000000002</v>
      </c>
      <c r="S670" s="72">
        <v>2.0425230000000001</v>
      </c>
      <c r="T670" s="194" t="str">
        <f t="shared" si="53"/>
        <v>VICTOR HUGO</v>
      </c>
      <c r="U670" s="190" t="str">
        <f t="shared" si="54"/>
        <v>VICTOR HUGO</v>
      </c>
      <c r="V670" s="76" t="s">
        <v>401</v>
      </c>
    </row>
    <row r="671" spans="1:22" s="71" customFormat="1" ht="12.75" customHeight="1">
      <c r="A671" s="72" t="s">
        <v>3502</v>
      </c>
      <c r="B671" s="72" t="s">
        <v>3503</v>
      </c>
      <c r="C671" s="72" t="s">
        <v>3504</v>
      </c>
      <c r="D671" s="197" t="str">
        <f t="shared" si="51"/>
        <v>Nelson Mandela</v>
      </c>
      <c r="E671" s="197" t="str">
        <f t="shared" si="52"/>
        <v>NELSON MANDELA</v>
      </c>
      <c r="F671" s="189" t="str">
        <f t="shared" si="50"/>
        <v>ECOLE ELEMENTAIRE NELSON MANDELA</v>
      </c>
      <c r="G671" s="88" t="s">
        <v>3505</v>
      </c>
      <c r="H671" s="72" t="s">
        <v>3413</v>
      </c>
      <c r="I671" s="73" t="s">
        <v>928</v>
      </c>
      <c r="J671" s="87" t="s">
        <v>3506</v>
      </c>
      <c r="K671" s="72" t="s">
        <v>928</v>
      </c>
      <c r="L671" s="72" t="s">
        <v>165</v>
      </c>
      <c r="M671" s="75"/>
      <c r="N671" s="75"/>
      <c r="O671" s="75">
        <v>6666</v>
      </c>
      <c r="P671" s="72">
        <v>630001.80000000005</v>
      </c>
      <c r="Q671" s="72">
        <v>6870288.2999999998</v>
      </c>
      <c r="R671" s="72">
        <v>48.928762999999996</v>
      </c>
      <c r="S671" s="72">
        <v>2.0446580000000001</v>
      </c>
      <c r="T671" s="194" t="str">
        <f t="shared" si="53"/>
        <v>NELSON MANDELA</v>
      </c>
      <c r="U671" s="190" t="str">
        <f t="shared" si="54"/>
        <v>NELSON MANDELA</v>
      </c>
      <c r="V671" s="76" t="s">
        <v>401</v>
      </c>
    </row>
    <row r="672" spans="1:22" s="71" customFormat="1" ht="12.75" customHeight="1">
      <c r="A672" s="88" t="s">
        <v>3507</v>
      </c>
      <c r="B672" s="104" t="s">
        <v>3508</v>
      </c>
      <c r="C672" s="88" t="s">
        <v>4769</v>
      </c>
      <c r="D672" s="197" t="str">
        <f t="shared" si="51"/>
        <v>Lucie Aubrac</v>
      </c>
      <c r="E672" s="197" t="str">
        <f t="shared" si="52"/>
        <v>LUCIE AUBRAC</v>
      </c>
      <c r="F672" s="189" t="str">
        <f t="shared" si="50"/>
        <v>ECOLE PRIMAIRE LUCIE AUBRAC</v>
      </c>
      <c r="G672" s="88" t="s">
        <v>3509</v>
      </c>
      <c r="H672" s="88" t="s">
        <v>3413</v>
      </c>
      <c r="I672" s="89" t="s">
        <v>928</v>
      </c>
      <c r="J672" s="82" t="s">
        <v>3510</v>
      </c>
      <c r="K672" s="88" t="s">
        <v>928</v>
      </c>
      <c r="L672" s="88" t="s">
        <v>195</v>
      </c>
      <c r="M672" s="75"/>
      <c r="N672" s="75"/>
      <c r="O672" s="75">
        <v>6725</v>
      </c>
      <c r="P672" s="72" t="s">
        <v>3511</v>
      </c>
      <c r="Q672" s="72">
        <v>6870823.2999999998</v>
      </c>
      <c r="R672" s="72">
        <v>48.933999999999997</v>
      </c>
      <c r="S672" s="72">
        <v>2.0470000000000002</v>
      </c>
      <c r="T672" s="194" t="str">
        <f t="shared" si="53"/>
        <v>LUCIE AUBRAC</v>
      </c>
      <c r="U672" s="190" t="str">
        <f t="shared" si="54"/>
        <v>LUCIE AUBRAC</v>
      </c>
      <c r="V672" s="76" t="s">
        <v>401</v>
      </c>
    </row>
    <row r="673" spans="1:22" s="71" customFormat="1" ht="12.75" customHeight="1">
      <c r="A673" s="72" t="s">
        <v>3512</v>
      </c>
      <c r="B673" s="72" t="s">
        <v>3513</v>
      </c>
      <c r="C673" s="72" t="s">
        <v>3514</v>
      </c>
      <c r="D673" s="197" t="str">
        <f t="shared" si="51"/>
        <v>de la foret</v>
      </c>
      <c r="E673" s="197" t="str">
        <f t="shared" si="52"/>
        <v>DE LA FORET</v>
      </c>
      <c r="F673" s="189" t="str">
        <f t="shared" si="50"/>
        <v>ECOLE PRIMAIRE DE LA FORET</v>
      </c>
      <c r="G673" s="72" t="s">
        <v>3515</v>
      </c>
      <c r="H673" s="72" t="s">
        <v>2394</v>
      </c>
      <c r="I673" s="73" t="s">
        <v>3516</v>
      </c>
      <c r="J673" s="74" t="s">
        <v>3517</v>
      </c>
      <c r="K673" s="72" t="s">
        <v>164</v>
      </c>
      <c r="L673" s="72" t="s">
        <v>195</v>
      </c>
      <c r="M673" s="75"/>
      <c r="N673" s="75"/>
      <c r="O673" s="75">
        <v>6440</v>
      </c>
      <c r="P673" s="72">
        <v>619693.5</v>
      </c>
      <c r="Q673" s="72">
        <v>6828624.5999999996</v>
      </c>
      <c r="R673" s="72">
        <v>48.552866999999999</v>
      </c>
      <c r="S673" s="72">
        <v>1.9118219999999999</v>
      </c>
      <c r="T673" s="194" t="str">
        <f t="shared" si="53"/>
        <v>DE LA FORET</v>
      </c>
      <c r="U673" s="190" t="str">
        <f t="shared" si="54"/>
        <v>LA FORET</v>
      </c>
      <c r="V673" s="76" t="s">
        <v>166</v>
      </c>
    </row>
    <row r="674" spans="1:22" s="71" customFormat="1" ht="12.75" customHeight="1">
      <c r="A674" s="72" t="s">
        <v>3518</v>
      </c>
      <c r="B674" s="72" t="s">
        <v>3519</v>
      </c>
      <c r="C674" s="72" t="s">
        <v>2436</v>
      </c>
      <c r="D674" s="197" t="str">
        <f t="shared" si="51"/>
        <v>Les Marronniers</v>
      </c>
      <c r="E674" s="197" t="str">
        <f t="shared" si="52"/>
        <v>LES MARRONNIERS</v>
      </c>
      <c r="F674" s="189" t="str">
        <f t="shared" si="50"/>
        <v>ECOLE MATERNELLE LES MARRONNIERS</v>
      </c>
      <c r="G674" s="72" t="s">
        <v>3520</v>
      </c>
      <c r="H674" s="72" t="s">
        <v>643</v>
      </c>
      <c r="I674" s="73" t="s">
        <v>3521</v>
      </c>
      <c r="J674" s="74" t="s">
        <v>3522</v>
      </c>
      <c r="K674" s="72" t="s">
        <v>330</v>
      </c>
      <c r="L674" s="72" t="s">
        <v>83</v>
      </c>
      <c r="M674" s="75"/>
      <c r="N674" s="75"/>
      <c r="O674" s="75">
        <v>5501</v>
      </c>
      <c r="P674" s="72">
        <v>610685.4</v>
      </c>
      <c r="Q674" s="72">
        <v>6875270.5</v>
      </c>
      <c r="R674" s="72">
        <v>48.971169000000003</v>
      </c>
      <c r="S674" s="72">
        <v>1.7800130000000001</v>
      </c>
      <c r="T674" s="194" t="str">
        <f t="shared" si="53"/>
        <v>LES MARRONNIERS</v>
      </c>
      <c r="U674" s="190" t="str">
        <f t="shared" si="54"/>
        <v>LES MARRONNIERS</v>
      </c>
      <c r="V674" s="76" t="s">
        <v>647</v>
      </c>
    </row>
    <row r="675" spans="1:22" s="71" customFormat="1" ht="12.75" customHeight="1">
      <c r="A675" s="72" t="s">
        <v>3523</v>
      </c>
      <c r="B675" s="72" t="s">
        <v>3524</v>
      </c>
      <c r="C675" s="72" t="s">
        <v>1816</v>
      </c>
      <c r="D675" s="197" t="str">
        <f t="shared" si="51"/>
        <v>Pierre et Marie Curie</v>
      </c>
      <c r="E675" s="197" t="str">
        <f t="shared" si="52"/>
        <v>PIERRE ET MARIE CURIE</v>
      </c>
      <c r="F675" s="189" t="str">
        <f t="shared" si="50"/>
        <v>ECOLE ELEMENTAIRE PIERRE ET MARIE CURIE</v>
      </c>
      <c r="G675" s="72" t="s">
        <v>3525</v>
      </c>
      <c r="H675" s="72" t="s">
        <v>643</v>
      </c>
      <c r="I675" s="73" t="s">
        <v>3521</v>
      </c>
      <c r="J675" s="74" t="s">
        <v>3526</v>
      </c>
      <c r="K675" s="72" t="s">
        <v>330</v>
      </c>
      <c r="L675" s="72" t="s">
        <v>165</v>
      </c>
      <c r="M675" s="75"/>
      <c r="N675" s="75"/>
      <c r="O675" s="75">
        <v>8743</v>
      </c>
      <c r="P675" s="72">
        <v>610683</v>
      </c>
      <c r="Q675" s="72">
        <v>6875235.2000000002</v>
      </c>
      <c r="R675" s="72">
        <v>48.970851000000003</v>
      </c>
      <c r="S675" s="72">
        <v>1.7799879999999999</v>
      </c>
      <c r="T675" s="194" t="str">
        <f t="shared" si="53"/>
        <v>PIERRE ET MARIE CURIE</v>
      </c>
      <c r="U675" s="190" t="str">
        <f t="shared" si="54"/>
        <v>PIERRE ET MARIE CURIE</v>
      </c>
      <c r="V675" s="76" t="s">
        <v>647</v>
      </c>
    </row>
    <row r="676" spans="1:22" s="71" customFormat="1" ht="12.75" customHeight="1">
      <c r="A676" s="88" t="s">
        <v>3527</v>
      </c>
      <c r="B676" s="88" t="s">
        <v>3528</v>
      </c>
      <c r="C676" s="88" t="s">
        <v>3504</v>
      </c>
      <c r="D676" s="197" t="str">
        <f t="shared" si="51"/>
        <v>Nelson Mandela</v>
      </c>
      <c r="E676" s="197" t="str">
        <f t="shared" si="52"/>
        <v>NELSON MANDELA</v>
      </c>
      <c r="F676" s="189" t="str">
        <f t="shared" si="50"/>
        <v>ECOLE PRIMAIRE NELSON MANDELA</v>
      </c>
      <c r="G676" s="88" t="s">
        <v>3529</v>
      </c>
      <c r="H676" s="88" t="s">
        <v>643</v>
      </c>
      <c r="I676" s="89" t="s">
        <v>3521</v>
      </c>
      <c r="J676" s="87" t="s">
        <v>3530</v>
      </c>
      <c r="K676" s="88" t="s">
        <v>330</v>
      </c>
      <c r="L676" s="72" t="s">
        <v>195</v>
      </c>
      <c r="M676" s="75"/>
      <c r="N676" s="75"/>
      <c r="O676" s="75">
        <v>7309</v>
      </c>
      <c r="P676" s="72">
        <v>609924.9</v>
      </c>
      <c r="Q676" s="72">
        <v>6875664.4000000004</v>
      </c>
      <c r="R676" s="72">
        <v>48.974605140000001</v>
      </c>
      <c r="S676" s="72">
        <v>1.7695431045200001</v>
      </c>
      <c r="T676" s="194" t="str">
        <f t="shared" si="53"/>
        <v>NELSON MANDELA</v>
      </c>
      <c r="U676" s="190" t="str">
        <f t="shared" si="54"/>
        <v>NELSON MANDELA</v>
      </c>
      <c r="V676" s="91" t="s">
        <v>647</v>
      </c>
    </row>
    <row r="677" spans="1:22" s="71" customFormat="1" ht="12.75" customHeight="1">
      <c r="A677" s="72" t="s">
        <v>3531</v>
      </c>
      <c r="B677" s="72" t="s">
        <v>3532</v>
      </c>
      <c r="C677" s="72" t="s">
        <v>245</v>
      </c>
      <c r="D677" s="197" t="str">
        <f t="shared" si="51"/>
        <v/>
      </c>
      <c r="E677" s="197" t="str">
        <f t="shared" si="52"/>
        <v/>
      </c>
      <c r="F677" s="189" t="str">
        <f t="shared" si="50"/>
        <v xml:space="preserve">ECOLE PRIMAIRE </v>
      </c>
      <c r="G677" s="72" t="s">
        <v>3533</v>
      </c>
      <c r="H677" s="72" t="s">
        <v>161</v>
      </c>
      <c r="I677" s="73" t="s">
        <v>3534</v>
      </c>
      <c r="J677" s="74" t="s">
        <v>3535</v>
      </c>
      <c r="K677" s="72" t="s">
        <v>164</v>
      </c>
      <c r="L677" s="72" t="s">
        <v>195</v>
      </c>
      <c r="M677" s="75"/>
      <c r="N677" s="75"/>
      <c r="O677" s="75">
        <v>8895</v>
      </c>
      <c r="P677" s="72">
        <v>610992.1</v>
      </c>
      <c r="Q677" s="72">
        <v>6825955.5</v>
      </c>
      <c r="R677" s="72">
        <v>48.527723000000002</v>
      </c>
      <c r="S677" s="72">
        <v>1.7944850000000001</v>
      </c>
      <c r="T677" s="194" t="str">
        <f t="shared" si="53"/>
        <v>PRUNAY EN YVELINES</v>
      </c>
      <c r="U677" s="190" t="str">
        <f t="shared" si="54"/>
        <v>PRUNAY EN YVELINES</v>
      </c>
      <c r="V677" s="76" t="s">
        <v>166</v>
      </c>
    </row>
    <row r="678" spans="1:22" s="71" customFormat="1" ht="12.75" customHeight="1">
      <c r="A678" s="72" t="s">
        <v>3536</v>
      </c>
      <c r="B678" s="72" t="s">
        <v>3537</v>
      </c>
      <c r="C678" s="72" t="s">
        <v>245</v>
      </c>
      <c r="D678" s="197" t="str">
        <f t="shared" si="51"/>
        <v/>
      </c>
      <c r="E678" s="197" t="str">
        <f t="shared" si="52"/>
        <v/>
      </c>
      <c r="F678" s="189" t="str">
        <f t="shared" si="50"/>
        <v xml:space="preserve">ECOLE PRIMAIRE </v>
      </c>
      <c r="G678" s="72" t="s">
        <v>3538</v>
      </c>
      <c r="H678" s="72" t="s">
        <v>443</v>
      </c>
      <c r="I678" s="73" t="s">
        <v>3539</v>
      </c>
      <c r="J678" s="74" t="s">
        <v>3540</v>
      </c>
      <c r="K678" s="72" t="s">
        <v>400</v>
      </c>
      <c r="L678" s="72" t="s">
        <v>195</v>
      </c>
      <c r="M678" s="75"/>
      <c r="N678" s="75"/>
      <c r="O678" s="75">
        <v>3139</v>
      </c>
      <c r="P678" s="72">
        <v>602671.80000000005</v>
      </c>
      <c r="Q678" s="72">
        <v>6863179</v>
      </c>
      <c r="R678" s="72">
        <v>48.861285000000002</v>
      </c>
      <c r="S678" s="72">
        <v>1.673346</v>
      </c>
      <c r="T678" s="194" t="str">
        <f t="shared" si="53"/>
        <v>PRUNAY LE TEMPLE</v>
      </c>
      <c r="U678" s="190" t="str">
        <f t="shared" si="54"/>
        <v>PRUNAY LE TEMPLE</v>
      </c>
      <c r="V678" s="76" t="s">
        <v>251</v>
      </c>
    </row>
    <row r="679" spans="1:22" s="71" customFormat="1" ht="12.75" customHeight="1">
      <c r="A679" s="72" t="s">
        <v>3541</v>
      </c>
      <c r="B679" s="72" t="s">
        <v>3542</v>
      </c>
      <c r="C679" s="72" t="s">
        <v>245</v>
      </c>
      <c r="D679" s="197" t="str">
        <f t="shared" si="51"/>
        <v/>
      </c>
      <c r="E679" s="197" t="str">
        <f t="shared" si="52"/>
        <v/>
      </c>
      <c r="F679" s="189" t="str">
        <f t="shared" si="50"/>
        <v xml:space="preserve">ECOLE ELEMENTAIRE </v>
      </c>
      <c r="G679" s="72" t="s">
        <v>3543</v>
      </c>
      <c r="H679" s="72" t="s">
        <v>1232</v>
      </c>
      <c r="I679" s="73" t="s">
        <v>3544</v>
      </c>
      <c r="J679" s="74" t="s">
        <v>3545</v>
      </c>
      <c r="K679" s="72" t="s">
        <v>250</v>
      </c>
      <c r="L679" s="72" t="s">
        <v>165</v>
      </c>
      <c r="M679" s="75"/>
      <c r="N679" s="75"/>
      <c r="O679" s="75">
        <v>3977</v>
      </c>
      <c r="P679" s="72">
        <v>602935.1</v>
      </c>
      <c r="Q679" s="72">
        <v>6836787</v>
      </c>
      <c r="R679" s="72">
        <v>48.623986000000002</v>
      </c>
      <c r="S679" s="72">
        <v>1.6829350000000001</v>
      </c>
      <c r="T679" s="194" t="str">
        <f t="shared" si="53"/>
        <v>RAIZEUX</v>
      </c>
      <c r="U679" s="190" t="str">
        <f t="shared" si="54"/>
        <v>RAIZEUX</v>
      </c>
      <c r="V679" s="76" t="s">
        <v>166</v>
      </c>
    </row>
    <row r="680" spans="1:22" s="71" customFormat="1" ht="12.75" customHeight="1">
      <c r="A680" s="72" t="s">
        <v>3546</v>
      </c>
      <c r="B680" s="72" t="s">
        <v>3547</v>
      </c>
      <c r="C680" s="72" t="s">
        <v>3548</v>
      </c>
      <c r="D680" s="197" t="str">
        <f t="shared" si="51"/>
        <v>La Louvière</v>
      </c>
      <c r="E680" s="197" t="str">
        <f t="shared" si="52"/>
        <v>LA LOUVIERE</v>
      </c>
      <c r="F680" s="189" t="str">
        <f t="shared" si="50"/>
        <v>ECOLE ELEMENTAIRE LA LOUVIERE</v>
      </c>
      <c r="G680" s="72" t="s">
        <v>3549</v>
      </c>
      <c r="H680" s="72" t="s">
        <v>956</v>
      </c>
      <c r="I680" s="73" t="s">
        <v>250</v>
      </c>
      <c r="J680" s="74" t="s">
        <v>3550</v>
      </c>
      <c r="K680" s="72" t="s">
        <v>250</v>
      </c>
      <c r="L680" s="72" t="s">
        <v>165</v>
      </c>
      <c r="M680" s="75"/>
      <c r="N680" s="75"/>
      <c r="O680" s="75">
        <v>8879</v>
      </c>
      <c r="P680" s="72">
        <v>614702.80000000005</v>
      </c>
      <c r="Q680" s="72">
        <v>6839330.2999999998</v>
      </c>
      <c r="R680" s="72">
        <v>48.648519</v>
      </c>
      <c r="S680" s="72">
        <v>1.842079</v>
      </c>
      <c r="T680" s="194" t="str">
        <f t="shared" si="53"/>
        <v>LA LOUVIERE</v>
      </c>
      <c r="U680" s="190" t="str">
        <f t="shared" si="54"/>
        <v>LA LOUVIERE</v>
      </c>
      <c r="V680" s="76" t="s">
        <v>166</v>
      </c>
    </row>
    <row r="681" spans="1:22" s="71" customFormat="1" ht="12.75" customHeight="1">
      <c r="A681" s="72" t="s">
        <v>3551</v>
      </c>
      <c r="B681" s="72" t="s">
        <v>3552</v>
      </c>
      <c r="C681" s="72" t="s">
        <v>3553</v>
      </c>
      <c r="D681" s="197" t="str">
        <f t="shared" si="51"/>
        <v>La Prairie</v>
      </c>
      <c r="E681" s="197" t="str">
        <f t="shared" si="52"/>
        <v>LA PRAIRIE</v>
      </c>
      <c r="F681" s="189" t="str">
        <f t="shared" si="50"/>
        <v>ECOLE ELEMENTAIRE LA PRAIRIE</v>
      </c>
      <c r="G681" s="72" t="s">
        <v>3554</v>
      </c>
      <c r="H681" s="72" t="s">
        <v>956</v>
      </c>
      <c r="I681" s="73" t="s">
        <v>250</v>
      </c>
      <c r="J681" s="74" t="s">
        <v>3555</v>
      </c>
      <c r="K681" s="72" t="s">
        <v>250</v>
      </c>
      <c r="L681" s="72" t="s">
        <v>165</v>
      </c>
      <c r="M681" s="75"/>
      <c r="N681" s="75"/>
      <c r="O681" s="75">
        <v>9820</v>
      </c>
      <c r="P681" s="72">
        <v>614466.1</v>
      </c>
      <c r="Q681" s="72">
        <v>6838975.0999999996</v>
      </c>
      <c r="R681" s="72">
        <v>48.645293000000002</v>
      </c>
      <c r="S681" s="72">
        <v>1.838937</v>
      </c>
      <c r="T681" s="194" t="str">
        <f t="shared" si="53"/>
        <v>LA PRAIRIE</v>
      </c>
      <c r="U681" s="190" t="str">
        <f t="shared" si="54"/>
        <v>LA PRAIRIE</v>
      </c>
      <c r="V681" s="76" t="s">
        <v>166</v>
      </c>
    </row>
    <row r="682" spans="1:22" s="71" customFormat="1" ht="12.75" customHeight="1">
      <c r="A682" s="72" t="s">
        <v>3556</v>
      </c>
      <c r="B682" s="72" t="s">
        <v>3557</v>
      </c>
      <c r="C682" s="72" t="s">
        <v>3558</v>
      </c>
      <c r="D682" s="197" t="str">
        <f t="shared" si="51"/>
        <v>Clairbois</v>
      </c>
      <c r="E682" s="197" t="str">
        <f t="shared" si="52"/>
        <v>CLAIRBOIS</v>
      </c>
      <c r="F682" s="189" t="str">
        <f t="shared" si="50"/>
        <v>ECOLE MATERNELLE CLAIRBOIS</v>
      </c>
      <c r="G682" s="72" t="s">
        <v>3559</v>
      </c>
      <c r="H682" s="72" t="s">
        <v>956</v>
      </c>
      <c r="I682" s="73" t="s">
        <v>250</v>
      </c>
      <c r="J682" s="74" t="s">
        <v>3560</v>
      </c>
      <c r="K682" s="72" t="s">
        <v>250</v>
      </c>
      <c r="L682" s="72" t="s">
        <v>83</v>
      </c>
      <c r="M682" s="75"/>
      <c r="N682" s="75"/>
      <c r="O682" s="75">
        <v>4878</v>
      </c>
      <c r="P682" s="72">
        <v>615889.6</v>
      </c>
      <c r="Q682" s="72">
        <v>6839951</v>
      </c>
      <c r="R682" s="72">
        <v>48.654257000000001</v>
      </c>
      <c r="S682" s="72">
        <v>1.858066</v>
      </c>
      <c r="T682" s="194" t="str">
        <f t="shared" si="53"/>
        <v>CLAIRBOIS</v>
      </c>
      <c r="U682" s="190" t="str">
        <f t="shared" si="54"/>
        <v>CLAIRBOIS</v>
      </c>
      <c r="V682" s="76" t="s">
        <v>166</v>
      </c>
    </row>
    <row r="683" spans="1:22" s="71" customFormat="1" ht="12.75" customHeight="1">
      <c r="A683" s="72" t="s">
        <v>3561</v>
      </c>
      <c r="B683" s="72" t="s">
        <v>3562</v>
      </c>
      <c r="C683" s="72" t="s">
        <v>3563</v>
      </c>
      <c r="D683" s="197" t="str">
        <f t="shared" si="51"/>
        <v>d'Arbouville</v>
      </c>
      <c r="E683" s="197" t="str">
        <f t="shared" si="52"/>
        <v>D'ARBOUVILLE</v>
      </c>
      <c r="F683" s="189" t="str">
        <f t="shared" si="50"/>
        <v>ECOLE ELEMENTAIRE D'ARBOUVILLE</v>
      </c>
      <c r="G683" s="72" t="s">
        <v>3564</v>
      </c>
      <c r="H683" s="72" t="s">
        <v>956</v>
      </c>
      <c r="I683" s="73" t="s">
        <v>250</v>
      </c>
      <c r="J683" s="74" t="s">
        <v>3565</v>
      </c>
      <c r="K683" s="72" t="s">
        <v>250</v>
      </c>
      <c r="L683" s="72" t="s">
        <v>165</v>
      </c>
      <c r="M683" s="75"/>
      <c r="N683" s="75"/>
      <c r="O683" s="75">
        <v>7444</v>
      </c>
      <c r="P683" s="72">
        <v>613278.19999999995</v>
      </c>
      <c r="Q683" s="72">
        <v>6837826.5</v>
      </c>
      <c r="R683" s="72">
        <v>48.634804000000003</v>
      </c>
      <c r="S683" s="72">
        <v>1.8230470000000001</v>
      </c>
      <c r="T683" s="194" t="str">
        <f t="shared" si="53"/>
        <v>D'ARBOUVILLE</v>
      </c>
      <c r="U683" s="190" t="str">
        <f t="shared" si="54"/>
        <v>D'ARBOUVILLE</v>
      </c>
      <c r="V683" s="76" t="s">
        <v>166</v>
      </c>
    </row>
    <row r="684" spans="1:22" s="71" customFormat="1" ht="12.75" customHeight="1">
      <c r="A684" s="72" t="s">
        <v>3566</v>
      </c>
      <c r="B684" s="72" t="s">
        <v>3567</v>
      </c>
      <c r="C684" s="72" t="s">
        <v>3568</v>
      </c>
      <c r="D684" s="197" t="str">
        <f t="shared" si="51"/>
        <v>Clairbois</v>
      </c>
      <c r="E684" s="197" t="str">
        <f t="shared" si="52"/>
        <v>CLAIRBOIS</v>
      </c>
      <c r="F684" s="189" t="str">
        <f t="shared" si="50"/>
        <v>ECOLE ELEMENTAIRE CLAIRBOIS</v>
      </c>
      <c r="G684" s="72" t="s">
        <v>3569</v>
      </c>
      <c r="H684" s="72" t="s">
        <v>956</v>
      </c>
      <c r="I684" s="73" t="s">
        <v>250</v>
      </c>
      <c r="J684" s="74" t="s">
        <v>3570</v>
      </c>
      <c r="K684" s="72" t="s">
        <v>250</v>
      </c>
      <c r="L684" s="72" t="s">
        <v>165</v>
      </c>
      <c r="M684" s="75"/>
      <c r="N684" s="75"/>
      <c r="O684" s="75">
        <v>2094</v>
      </c>
      <c r="P684" s="72">
        <v>615950.80000000005</v>
      </c>
      <c r="Q684" s="72">
        <v>6839859.7000000002</v>
      </c>
      <c r="R684" s="72">
        <v>48.653443000000003</v>
      </c>
      <c r="S684" s="72">
        <v>1.8589150000000001</v>
      </c>
      <c r="T684" s="194" t="str">
        <f t="shared" si="53"/>
        <v>CLAIRBOIS</v>
      </c>
      <c r="U684" s="190" t="str">
        <f t="shared" si="54"/>
        <v>CLAIRBOIS</v>
      </c>
      <c r="V684" s="76" t="s">
        <v>166</v>
      </c>
    </row>
    <row r="685" spans="1:22" s="71" customFormat="1" ht="12.75" customHeight="1">
      <c r="A685" s="72" t="s">
        <v>3571</v>
      </c>
      <c r="B685" s="72" t="s">
        <v>3572</v>
      </c>
      <c r="C685" s="72" t="s">
        <v>3573</v>
      </c>
      <c r="D685" s="197" t="str">
        <f t="shared" si="51"/>
        <v>d'Arbouville</v>
      </c>
      <c r="E685" s="197" t="str">
        <f t="shared" si="52"/>
        <v>D'ARBOUVILLE</v>
      </c>
      <c r="F685" s="189" t="str">
        <f t="shared" si="50"/>
        <v>ECOLE MATERNELLE D'ARBOUVILLE</v>
      </c>
      <c r="G685" s="72" t="s">
        <v>3564</v>
      </c>
      <c r="H685" s="72" t="s">
        <v>956</v>
      </c>
      <c r="I685" s="73" t="s">
        <v>250</v>
      </c>
      <c r="J685" s="74" t="s">
        <v>3574</v>
      </c>
      <c r="K685" s="72" t="s">
        <v>250</v>
      </c>
      <c r="L685" s="72" t="s">
        <v>83</v>
      </c>
      <c r="M685" s="75"/>
      <c r="N685" s="75"/>
      <c r="O685" s="75">
        <v>7146</v>
      </c>
      <c r="P685" s="72">
        <v>613206.5</v>
      </c>
      <c r="Q685" s="72">
        <v>6837896.4000000004</v>
      </c>
      <c r="R685" s="72">
        <v>48.635423000000003</v>
      </c>
      <c r="S685" s="72">
        <v>1.82206</v>
      </c>
      <c r="T685" s="194" t="str">
        <f t="shared" si="53"/>
        <v>D'ARBOUVILLE</v>
      </c>
      <c r="U685" s="190" t="str">
        <f t="shared" si="54"/>
        <v>D'ARBOUVILLE</v>
      </c>
      <c r="V685" s="76" t="s">
        <v>166</v>
      </c>
    </row>
    <row r="686" spans="1:22" s="71" customFormat="1" ht="12.75" customHeight="1">
      <c r="A686" s="72" t="s">
        <v>3575</v>
      </c>
      <c r="B686" s="72" t="s">
        <v>3576</v>
      </c>
      <c r="C686" s="72" t="s">
        <v>3577</v>
      </c>
      <c r="D686" s="197" t="str">
        <f t="shared" si="51"/>
        <v>Le Bel Air</v>
      </c>
      <c r="E686" s="197" t="str">
        <f t="shared" si="52"/>
        <v>LE BEL AIR</v>
      </c>
      <c r="F686" s="189" t="str">
        <f t="shared" si="50"/>
        <v>ECOLE MATERNELLE LE BEL AIR</v>
      </c>
      <c r="G686" s="72" t="s">
        <v>3578</v>
      </c>
      <c r="H686" s="72" t="s">
        <v>956</v>
      </c>
      <c r="I686" s="73" t="s">
        <v>250</v>
      </c>
      <c r="J686" s="74" t="s">
        <v>3579</v>
      </c>
      <c r="K686" s="72" t="s">
        <v>250</v>
      </c>
      <c r="L686" s="72" t="s">
        <v>83</v>
      </c>
      <c r="M686" s="75"/>
      <c r="N686" s="75"/>
      <c r="O686" s="75">
        <v>8505</v>
      </c>
      <c r="P686" s="72">
        <v>613479</v>
      </c>
      <c r="Q686" s="72">
        <v>6837799.2000000002</v>
      </c>
      <c r="R686" s="72">
        <v>48.634585999999999</v>
      </c>
      <c r="S686" s="72">
        <v>1.825777</v>
      </c>
      <c r="T686" s="194" t="str">
        <f t="shared" si="53"/>
        <v>LE BEL AIR</v>
      </c>
      <c r="U686" s="190" t="str">
        <f t="shared" si="54"/>
        <v>LE BEL AIR</v>
      </c>
      <c r="V686" s="76" t="s">
        <v>166</v>
      </c>
    </row>
    <row r="687" spans="1:22" s="71" customFormat="1" ht="12.75" customHeight="1">
      <c r="A687" s="88" t="s">
        <v>3580</v>
      </c>
      <c r="B687" s="88" t="s">
        <v>3581</v>
      </c>
      <c r="C687" s="88" t="s">
        <v>3582</v>
      </c>
      <c r="D687" s="197" t="str">
        <f t="shared" si="51"/>
        <v>La Ruche</v>
      </c>
      <c r="E687" s="197" t="str">
        <f t="shared" si="52"/>
        <v>LA RUCHE</v>
      </c>
      <c r="F687" s="189" t="str">
        <f t="shared" si="50"/>
        <v>ECOLE MATERNELLE LA RUCHE</v>
      </c>
      <c r="G687" s="88" t="s">
        <v>3583</v>
      </c>
      <c r="H687" s="88" t="s">
        <v>956</v>
      </c>
      <c r="I687" s="89" t="s">
        <v>250</v>
      </c>
      <c r="J687" s="87" t="s">
        <v>3584</v>
      </c>
      <c r="K687" s="88" t="s">
        <v>250</v>
      </c>
      <c r="L687" s="72" t="s">
        <v>83</v>
      </c>
      <c r="M687" s="75"/>
      <c r="N687" s="75"/>
      <c r="O687" s="75">
        <v>9315</v>
      </c>
      <c r="P687" s="72">
        <v>615763.9</v>
      </c>
      <c r="Q687" s="72">
        <v>6839563.7999999998</v>
      </c>
      <c r="R687" s="72">
        <v>48.650758000000003</v>
      </c>
      <c r="S687" s="72">
        <v>1.856436</v>
      </c>
      <c r="T687" s="194" t="str">
        <f t="shared" si="53"/>
        <v>LA RUCHE</v>
      </c>
      <c r="U687" s="190" t="str">
        <f t="shared" si="54"/>
        <v>LA RUCHE</v>
      </c>
      <c r="V687" s="91" t="s">
        <v>166</v>
      </c>
    </row>
    <row r="688" spans="1:22" s="71" customFormat="1" ht="12.75" customHeight="1">
      <c r="A688" s="88" t="s">
        <v>3585</v>
      </c>
      <c r="B688" s="88" t="s">
        <v>3586</v>
      </c>
      <c r="C688" s="88" t="s">
        <v>3587</v>
      </c>
      <c r="D688" s="197" t="str">
        <f t="shared" si="51"/>
        <v>Gommerie</v>
      </c>
      <c r="E688" s="197" t="str">
        <f t="shared" si="52"/>
        <v>GOMMERIE</v>
      </c>
      <c r="F688" s="189" t="str">
        <f t="shared" si="50"/>
        <v>ECOLE MATERNELLE GOMMERIE</v>
      </c>
      <c r="G688" s="88" t="s">
        <v>3588</v>
      </c>
      <c r="H688" s="88" t="s">
        <v>956</v>
      </c>
      <c r="I688" s="89" t="s">
        <v>250</v>
      </c>
      <c r="J688" s="87" t="s">
        <v>3589</v>
      </c>
      <c r="K688" s="88" t="s">
        <v>250</v>
      </c>
      <c r="L688" s="72" t="s">
        <v>83</v>
      </c>
      <c r="M688" s="75"/>
      <c r="N688" s="75"/>
      <c r="O688" s="75">
        <v>3589</v>
      </c>
      <c r="P688" s="72">
        <v>613794.4</v>
      </c>
      <c r="Q688" s="72">
        <v>6839933.4000000004</v>
      </c>
      <c r="R688" s="72">
        <v>48.653821999999998</v>
      </c>
      <c r="S688" s="72">
        <v>1.829628</v>
      </c>
      <c r="T688" s="194" t="str">
        <f t="shared" si="53"/>
        <v>GOMMERIE</v>
      </c>
      <c r="U688" s="190" t="str">
        <f t="shared" si="54"/>
        <v>GOMMERIE</v>
      </c>
      <c r="V688" s="91" t="s">
        <v>166</v>
      </c>
    </row>
    <row r="689" spans="1:22" s="71" customFormat="1" ht="12.75" customHeight="1">
      <c r="A689" s="88" t="s">
        <v>3590</v>
      </c>
      <c r="B689" s="88" t="s">
        <v>3591</v>
      </c>
      <c r="C689" s="88" t="s">
        <v>3592</v>
      </c>
      <c r="D689" s="197" t="str">
        <f t="shared" si="51"/>
        <v>Les Jardins</v>
      </c>
      <c r="E689" s="197" t="str">
        <f t="shared" si="52"/>
        <v>LES JARDINS</v>
      </c>
      <c r="F689" s="189" t="str">
        <f t="shared" si="50"/>
        <v>ECOLE MATERNELLE LES JARDINS</v>
      </c>
      <c r="G689" s="88" t="s">
        <v>3593</v>
      </c>
      <c r="H689" s="88" t="s">
        <v>956</v>
      </c>
      <c r="I689" s="89" t="s">
        <v>250</v>
      </c>
      <c r="J689" s="87" t="s">
        <v>3594</v>
      </c>
      <c r="K689" s="88" t="s">
        <v>250</v>
      </c>
      <c r="L689" s="72" t="s">
        <v>83</v>
      </c>
      <c r="M689" s="75"/>
      <c r="N689" s="75"/>
      <c r="O689" s="75">
        <v>2092</v>
      </c>
      <c r="P689" s="72">
        <v>613952.5</v>
      </c>
      <c r="Q689" s="72">
        <v>6838082.5</v>
      </c>
      <c r="R689" s="72">
        <v>48.637197</v>
      </c>
      <c r="S689" s="72">
        <v>1.8321460000000001</v>
      </c>
      <c r="T689" s="194" t="str">
        <f t="shared" si="53"/>
        <v>LES JARDINS</v>
      </c>
      <c r="U689" s="190" t="str">
        <f t="shared" si="54"/>
        <v>LES JARDINS</v>
      </c>
      <c r="V689" s="91" t="s">
        <v>166</v>
      </c>
    </row>
    <row r="690" spans="1:22" s="103" customFormat="1" ht="12.75" customHeight="1">
      <c r="A690" s="88" t="s">
        <v>3595</v>
      </c>
      <c r="B690" s="88" t="s">
        <v>3596</v>
      </c>
      <c r="C690" s="88" t="s">
        <v>3597</v>
      </c>
      <c r="D690" s="197" t="str">
        <f t="shared" si="51"/>
        <v>Gambetta</v>
      </c>
      <c r="E690" s="197" t="str">
        <f t="shared" si="52"/>
        <v>GAMBETTA</v>
      </c>
      <c r="F690" s="189" t="str">
        <f t="shared" si="50"/>
        <v>ECOLE ELEMENTAIRE GAMBETTA</v>
      </c>
      <c r="G690" s="88" t="s">
        <v>3598</v>
      </c>
      <c r="H690" s="88" t="s">
        <v>956</v>
      </c>
      <c r="I690" s="89" t="s">
        <v>250</v>
      </c>
      <c r="J690" s="87" t="s">
        <v>3599</v>
      </c>
      <c r="K690" s="88" t="s">
        <v>250</v>
      </c>
      <c r="L690" s="72" t="s">
        <v>165</v>
      </c>
      <c r="M690" s="75"/>
      <c r="N690" s="75"/>
      <c r="O690" s="75">
        <v>8228</v>
      </c>
      <c r="P690" s="72">
        <v>613521.30000000005</v>
      </c>
      <c r="Q690" s="72">
        <v>6839118.5</v>
      </c>
      <c r="R690" s="72">
        <v>48.646000000000001</v>
      </c>
      <c r="S690" s="72">
        <v>1.8260000000000001</v>
      </c>
      <c r="T690" s="194" t="str">
        <f t="shared" si="53"/>
        <v>GAMBETTA</v>
      </c>
      <c r="U690" s="190" t="str">
        <f t="shared" si="54"/>
        <v>GAMBETTA</v>
      </c>
      <c r="V690" s="91" t="s">
        <v>166</v>
      </c>
    </row>
    <row r="691" spans="1:22" s="71" customFormat="1" ht="12.75" customHeight="1">
      <c r="A691" s="88" t="s">
        <v>3600</v>
      </c>
      <c r="B691" s="88" t="s">
        <v>3601</v>
      </c>
      <c r="C691" s="88" t="s">
        <v>3602</v>
      </c>
      <c r="D691" s="197" t="str">
        <f t="shared" si="51"/>
        <v>Vieil Orme</v>
      </c>
      <c r="E691" s="197" t="str">
        <f t="shared" si="52"/>
        <v>VIEIL ORME</v>
      </c>
      <c r="F691" s="189" t="str">
        <f t="shared" si="50"/>
        <v>ECOLE ELEMENTAIRE VIEIL ORME</v>
      </c>
      <c r="G691" s="88" t="s">
        <v>3603</v>
      </c>
      <c r="H691" s="88" t="s">
        <v>956</v>
      </c>
      <c r="I691" s="89" t="s">
        <v>250</v>
      </c>
      <c r="J691" s="87" t="s">
        <v>3604</v>
      </c>
      <c r="K691" s="88" t="s">
        <v>250</v>
      </c>
      <c r="L691" s="72" t="s">
        <v>165</v>
      </c>
      <c r="M691" s="75"/>
      <c r="N691" s="75"/>
      <c r="O691" s="75">
        <v>3645</v>
      </c>
      <c r="P691" s="72">
        <v>616103.69999999995</v>
      </c>
      <c r="Q691" s="72">
        <v>6839852.5</v>
      </c>
      <c r="R691" s="72">
        <v>48.653399</v>
      </c>
      <c r="S691" s="72">
        <v>1.860992</v>
      </c>
      <c r="T691" s="194" t="str">
        <f t="shared" si="53"/>
        <v>VIEIL ORME</v>
      </c>
      <c r="U691" s="190" t="str">
        <f t="shared" si="54"/>
        <v>VIEIL ORME</v>
      </c>
      <c r="V691" s="91" t="s">
        <v>166</v>
      </c>
    </row>
    <row r="692" spans="1:22" s="71" customFormat="1" ht="12.75" customHeight="1">
      <c r="A692" s="88" t="s">
        <v>3605</v>
      </c>
      <c r="B692" s="88" t="s">
        <v>3606</v>
      </c>
      <c r="C692" s="88" t="s">
        <v>3607</v>
      </c>
      <c r="D692" s="197" t="str">
        <f t="shared" si="51"/>
        <v>Saint-Hubert</v>
      </c>
      <c r="E692" s="197" t="str">
        <f t="shared" si="52"/>
        <v>SAINT-HUBERT</v>
      </c>
      <c r="F692" s="189" t="str">
        <f t="shared" si="50"/>
        <v>ECOLE ELEMENTAIRE SAINT-HUBERT</v>
      </c>
      <c r="G692" s="88" t="s">
        <v>3608</v>
      </c>
      <c r="H692" s="88" t="s">
        <v>956</v>
      </c>
      <c r="I692" s="89" t="s">
        <v>250</v>
      </c>
      <c r="J692" s="87" t="s">
        <v>3609</v>
      </c>
      <c r="K692" s="88" t="s">
        <v>250</v>
      </c>
      <c r="L692" s="72" t="s">
        <v>165</v>
      </c>
      <c r="M692" s="75"/>
      <c r="N692" s="75"/>
      <c r="O692" s="75">
        <v>5664</v>
      </c>
      <c r="P692" s="72">
        <v>613919.9</v>
      </c>
      <c r="Q692" s="72">
        <v>6838089.2999999998</v>
      </c>
      <c r="R692" s="72">
        <v>48.637253999999999</v>
      </c>
      <c r="S692" s="72">
        <v>1.8317019999999999</v>
      </c>
      <c r="T692" s="194" t="str">
        <f t="shared" si="53"/>
        <v>SAINT-HUBERT</v>
      </c>
      <c r="U692" s="190" t="str">
        <f t="shared" si="54"/>
        <v>SAINT-HUBERT</v>
      </c>
      <c r="V692" s="91" t="s">
        <v>166</v>
      </c>
    </row>
    <row r="693" spans="1:22" s="71" customFormat="1" ht="12.75" customHeight="1">
      <c r="A693" s="88" t="s">
        <v>3610</v>
      </c>
      <c r="B693" s="88" t="s">
        <v>3611</v>
      </c>
      <c r="C693" s="88" t="s">
        <v>3612</v>
      </c>
      <c r="D693" s="197" t="str">
        <f t="shared" si="51"/>
        <v>du Centre</v>
      </c>
      <c r="E693" s="197" t="str">
        <f t="shared" si="52"/>
        <v>DU CENTRE</v>
      </c>
      <c r="F693" s="189" t="str">
        <f t="shared" si="50"/>
        <v>ECOLE MATERNELLE DU CENTRE</v>
      </c>
      <c r="G693" s="88" t="s">
        <v>3613</v>
      </c>
      <c r="H693" s="88" t="s">
        <v>956</v>
      </c>
      <c r="I693" s="89" t="s">
        <v>250</v>
      </c>
      <c r="J693" s="87" t="s">
        <v>3614</v>
      </c>
      <c r="K693" s="88" t="s">
        <v>250</v>
      </c>
      <c r="L693" s="72" t="s">
        <v>83</v>
      </c>
      <c r="M693" s="75"/>
      <c r="N693" s="75"/>
      <c r="O693" s="75">
        <v>4637</v>
      </c>
      <c r="P693" s="72">
        <v>613587.9</v>
      </c>
      <c r="Q693" s="72">
        <v>6839130.2000000002</v>
      </c>
      <c r="R693" s="72">
        <v>48.646571000000002</v>
      </c>
      <c r="S693" s="72">
        <v>1.8269869999999999</v>
      </c>
      <c r="T693" s="194" t="str">
        <f t="shared" si="53"/>
        <v>DU CENTRE</v>
      </c>
      <c r="U693" s="190" t="str">
        <f t="shared" si="54"/>
        <v>LE CENTRE</v>
      </c>
      <c r="V693" s="91" t="s">
        <v>166</v>
      </c>
    </row>
    <row r="694" spans="1:22" s="71" customFormat="1" ht="12.75" customHeight="1">
      <c r="A694" s="88" t="s">
        <v>3615</v>
      </c>
      <c r="B694" s="88" t="s">
        <v>3616</v>
      </c>
      <c r="C694" s="88" t="s">
        <v>3617</v>
      </c>
      <c r="D694" s="197" t="str">
        <f t="shared" si="51"/>
        <v>La Louvière</v>
      </c>
      <c r="E694" s="197" t="str">
        <f t="shared" si="52"/>
        <v>LA LOUVIERE</v>
      </c>
      <c r="F694" s="189" t="str">
        <f t="shared" si="50"/>
        <v>ECOLE MATERNELLE LA LOUVIERE</v>
      </c>
      <c r="G694" s="88" t="s">
        <v>3618</v>
      </c>
      <c r="H694" s="88" t="s">
        <v>956</v>
      </c>
      <c r="I694" s="89" t="s">
        <v>250</v>
      </c>
      <c r="J694" s="87" t="s">
        <v>3619</v>
      </c>
      <c r="K694" s="88" t="s">
        <v>250</v>
      </c>
      <c r="L694" s="72" t="s">
        <v>83</v>
      </c>
      <c r="M694" s="75"/>
      <c r="N694" s="75"/>
      <c r="O694" s="75">
        <v>8952</v>
      </c>
      <c r="P694" s="72">
        <v>614721.80000000005</v>
      </c>
      <c r="Q694" s="72">
        <v>6839291.9000000004</v>
      </c>
      <c r="R694" s="72">
        <v>48.648175999999999</v>
      </c>
      <c r="S694" s="72">
        <v>1.8423449999999999</v>
      </c>
      <c r="T694" s="194" t="str">
        <f t="shared" si="53"/>
        <v>LA LOUVIERE</v>
      </c>
      <c r="U694" s="190" t="str">
        <f t="shared" si="54"/>
        <v>LA LOUVIERE</v>
      </c>
      <c r="V694" s="91" t="s">
        <v>166</v>
      </c>
    </row>
    <row r="695" spans="1:22" s="71" customFormat="1" ht="12.75" customHeight="1">
      <c r="A695" s="88" t="s">
        <v>3620</v>
      </c>
      <c r="B695" s="105" t="s">
        <v>3621</v>
      </c>
      <c r="C695" s="88" t="s">
        <v>3622</v>
      </c>
      <c r="D695" s="197" t="str">
        <f t="shared" si="51"/>
        <v>Foch</v>
      </c>
      <c r="E695" s="197" t="str">
        <f t="shared" si="52"/>
        <v>FOCH</v>
      </c>
      <c r="F695" s="189" t="str">
        <f t="shared" si="50"/>
        <v>ECOLE ELEMENTAIRE FOCH</v>
      </c>
      <c r="G695" s="88" t="s">
        <v>3623</v>
      </c>
      <c r="H695" s="88" t="s">
        <v>956</v>
      </c>
      <c r="I695" s="89" t="s">
        <v>250</v>
      </c>
      <c r="J695" s="106" t="s">
        <v>3624</v>
      </c>
      <c r="K695" s="88" t="s">
        <v>250</v>
      </c>
      <c r="L695" s="72" t="s">
        <v>165</v>
      </c>
      <c r="M695" s="107"/>
      <c r="N695" s="107"/>
      <c r="O695" s="98">
        <v>4358</v>
      </c>
      <c r="P695" s="88">
        <v>613521.30000000005</v>
      </c>
      <c r="Q695" s="88">
        <v>6839118.5</v>
      </c>
      <c r="R695" s="88">
        <v>48.646456999999998</v>
      </c>
      <c r="S695" s="88">
        <v>1.826085</v>
      </c>
      <c r="T695" s="194" t="str">
        <f t="shared" si="53"/>
        <v>FOCH</v>
      </c>
      <c r="U695" s="190" t="str">
        <f t="shared" si="54"/>
        <v>FOCH</v>
      </c>
      <c r="V695" s="91" t="s">
        <v>166</v>
      </c>
    </row>
    <row r="696" spans="1:22" s="71" customFormat="1" ht="12.75" customHeight="1">
      <c r="A696" s="88" t="s">
        <v>3625</v>
      </c>
      <c r="B696" s="88" t="s">
        <v>3626</v>
      </c>
      <c r="C696" s="88" t="s">
        <v>245</v>
      </c>
      <c r="D696" s="197" t="str">
        <f t="shared" si="51"/>
        <v/>
      </c>
      <c r="E696" s="197" t="str">
        <f t="shared" si="52"/>
        <v/>
      </c>
      <c r="F696" s="189" t="str">
        <f t="shared" si="50"/>
        <v xml:space="preserve">ECOLE PRIMAIRE </v>
      </c>
      <c r="G696" s="88" t="s">
        <v>3627</v>
      </c>
      <c r="H696" s="88" t="s">
        <v>424</v>
      </c>
      <c r="I696" s="89" t="s">
        <v>3628</v>
      </c>
      <c r="J696" s="87" t="s">
        <v>3629</v>
      </c>
      <c r="K696" s="88" t="s">
        <v>400</v>
      </c>
      <c r="L696" s="72" t="s">
        <v>195</v>
      </c>
      <c r="M696" s="75"/>
      <c r="N696" s="75"/>
      <c r="O696" s="75">
        <v>7602</v>
      </c>
      <c r="P696" s="72">
        <v>599855.19999999995</v>
      </c>
      <c r="Q696" s="72">
        <v>6858807.7000000002</v>
      </c>
      <c r="R696" s="72">
        <v>48.821547000000002</v>
      </c>
      <c r="S696" s="72">
        <v>1.635991</v>
      </c>
      <c r="T696" s="194" t="str">
        <f t="shared" si="53"/>
        <v xml:space="preserve">RICHEBOURG </v>
      </c>
      <c r="U696" s="190" t="str">
        <f t="shared" si="54"/>
        <v xml:space="preserve">RICHEBOURG </v>
      </c>
      <c r="V696" s="91" t="s">
        <v>251</v>
      </c>
    </row>
    <row r="697" spans="1:22" s="71" customFormat="1" ht="12.75" customHeight="1">
      <c r="A697" s="88" t="s">
        <v>3630</v>
      </c>
      <c r="B697" s="88" t="s">
        <v>3631</v>
      </c>
      <c r="C697" s="88" t="s">
        <v>245</v>
      </c>
      <c r="D697" s="197" t="str">
        <f t="shared" si="51"/>
        <v/>
      </c>
      <c r="E697" s="197" t="str">
        <f t="shared" si="52"/>
        <v/>
      </c>
      <c r="F697" s="189" t="str">
        <f t="shared" si="50"/>
        <v xml:space="preserve">ECOLE ELEMENTAIRE </v>
      </c>
      <c r="G697" s="88" t="s">
        <v>3632</v>
      </c>
      <c r="H697" s="88" t="s">
        <v>2394</v>
      </c>
      <c r="I697" s="89" t="s">
        <v>3633</v>
      </c>
      <c r="J697" s="87" t="s">
        <v>3634</v>
      </c>
      <c r="K697" s="88" t="s">
        <v>164</v>
      </c>
      <c r="L697" s="72" t="s">
        <v>165</v>
      </c>
      <c r="M697" s="75"/>
      <c r="N697" s="75"/>
      <c r="O697" s="75">
        <v>8228</v>
      </c>
      <c r="P697" s="72">
        <v>625244.30000000005</v>
      </c>
      <c r="Q697" s="72">
        <v>6831895.9000000004</v>
      </c>
      <c r="R697" s="72">
        <v>48.582956000000003</v>
      </c>
      <c r="S697" s="72">
        <v>1.9864599999999999</v>
      </c>
      <c r="T697" s="194" t="str">
        <f t="shared" si="53"/>
        <v>ROCHEFORT EN YVELINES</v>
      </c>
      <c r="U697" s="190" t="str">
        <f t="shared" si="54"/>
        <v>ROCHEFORT EN YVELINES</v>
      </c>
      <c r="V697" s="91" t="s">
        <v>166</v>
      </c>
    </row>
    <row r="698" spans="1:22" s="71" customFormat="1" ht="12.75" customHeight="1">
      <c r="A698" s="88" t="s">
        <v>3635</v>
      </c>
      <c r="B698" s="88" t="s">
        <v>3636</v>
      </c>
      <c r="C698" s="88" t="s">
        <v>245</v>
      </c>
      <c r="D698" s="197" t="str">
        <f t="shared" si="51"/>
        <v/>
      </c>
      <c r="E698" s="197" t="str">
        <f t="shared" si="52"/>
        <v/>
      </c>
      <c r="F698" s="189" t="str">
        <f t="shared" si="50"/>
        <v xml:space="preserve">ECOLE ELEMENTAIRE </v>
      </c>
      <c r="G698" s="88" t="s">
        <v>3637</v>
      </c>
      <c r="H698" s="88" t="s">
        <v>327</v>
      </c>
      <c r="I698" s="89" t="s">
        <v>3638</v>
      </c>
      <c r="J698" s="87" t="s">
        <v>3639</v>
      </c>
      <c r="K698" s="88" t="s">
        <v>330</v>
      </c>
      <c r="L698" s="72" t="s">
        <v>165</v>
      </c>
      <c r="M698" s="75"/>
      <c r="N698" s="75"/>
      <c r="O698" s="75">
        <v>8454</v>
      </c>
      <c r="P698" s="72">
        <v>603285</v>
      </c>
      <c r="Q698" s="72">
        <v>6869151.0999999996</v>
      </c>
      <c r="R698" s="72">
        <v>48.915076999999997</v>
      </c>
      <c r="S698" s="72">
        <v>1.6803429999999999</v>
      </c>
      <c r="T698" s="194" t="str">
        <f t="shared" si="53"/>
        <v xml:space="preserve">ROSAY </v>
      </c>
      <c r="U698" s="190" t="str">
        <f t="shared" si="54"/>
        <v xml:space="preserve">ROSAY </v>
      </c>
      <c r="V698" s="91" t="s">
        <v>251</v>
      </c>
    </row>
    <row r="699" spans="1:22" s="71" customFormat="1" ht="12.75" customHeight="1">
      <c r="A699" s="88" t="s">
        <v>3640</v>
      </c>
      <c r="B699" s="88" t="s">
        <v>3641</v>
      </c>
      <c r="C699" s="88" t="s">
        <v>1617</v>
      </c>
      <c r="D699" s="197" t="str">
        <f t="shared" si="51"/>
        <v>Arc en Ciel</v>
      </c>
      <c r="E699" s="197" t="str">
        <f t="shared" si="52"/>
        <v>ARC EN CIEL</v>
      </c>
      <c r="F699" s="189" t="str">
        <f t="shared" si="50"/>
        <v>ECOLE MATERNELLE ARC EN CIEL</v>
      </c>
      <c r="G699" s="88" t="s">
        <v>3642</v>
      </c>
      <c r="H699" s="88" t="s">
        <v>3643</v>
      </c>
      <c r="I699" s="89" t="s">
        <v>3644</v>
      </c>
      <c r="J699" s="87" t="s">
        <v>3645</v>
      </c>
      <c r="K699" s="88" t="s">
        <v>452</v>
      </c>
      <c r="L699" s="72" t="s">
        <v>83</v>
      </c>
      <c r="M699" s="75"/>
      <c r="N699" s="75"/>
      <c r="O699" s="75">
        <v>5484</v>
      </c>
      <c r="P699" s="72">
        <v>600349.9</v>
      </c>
      <c r="Q699" s="72">
        <v>6878340</v>
      </c>
      <c r="R699" s="72">
        <v>48.997247000000002</v>
      </c>
      <c r="S699" s="72">
        <v>1.6381399999999999</v>
      </c>
      <c r="T699" s="194" t="str">
        <f t="shared" si="53"/>
        <v>ARC EN CIEL</v>
      </c>
      <c r="U699" s="190" t="str">
        <f t="shared" si="54"/>
        <v>ARC EN CIEL</v>
      </c>
      <c r="V699" s="91" t="s">
        <v>647</v>
      </c>
    </row>
    <row r="700" spans="1:22" s="71" customFormat="1" ht="12.75" customHeight="1">
      <c r="A700" s="88" t="s">
        <v>3646</v>
      </c>
      <c r="B700" s="88" t="s">
        <v>3647</v>
      </c>
      <c r="C700" s="88" t="s">
        <v>3648</v>
      </c>
      <c r="D700" s="197" t="str">
        <f t="shared" si="51"/>
        <v>Les Baronnes</v>
      </c>
      <c r="E700" s="197" t="str">
        <f t="shared" si="52"/>
        <v>LES BARONNES</v>
      </c>
      <c r="F700" s="189" t="str">
        <f t="shared" si="50"/>
        <v>ECOLE MATERNELLE LES BARONNES</v>
      </c>
      <c r="G700" s="88" t="s">
        <v>3649</v>
      </c>
      <c r="H700" s="88" t="s">
        <v>3643</v>
      </c>
      <c r="I700" s="89" t="s">
        <v>3644</v>
      </c>
      <c r="J700" s="87" t="s">
        <v>3650</v>
      </c>
      <c r="K700" s="88" t="s">
        <v>452</v>
      </c>
      <c r="L700" s="72" t="s">
        <v>83</v>
      </c>
      <c r="M700" s="75"/>
      <c r="N700" s="75"/>
      <c r="O700" s="75">
        <v>4460</v>
      </c>
      <c r="P700" s="72">
        <v>598865.9</v>
      </c>
      <c r="Q700" s="72">
        <v>6879019.5</v>
      </c>
      <c r="R700" s="72">
        <v>49.003124999999997</v>
      </c>
      <c r="S700" s="72">
        <v>1.6176999999999999</v>
      </c>
      <c r="T700" s="194" t="str">
        <f t="shared" si="53"/>
        <v>LES BARONNES</v>
      </c>
      <c r="U700" s="190" t="str">
        <f t="shared" si="54"/>
        <v>LES BARONNES</v>
      </c>
      <c r="V700" s="91" t="s">
        <v>647</v>
      </c>
    </row>
    <row r="701" spans="1:22" s="71" customFormat="1" ht="12.75" customHeight="1">
      <c r="A701" s="88" t="s">
        <v>3651</v>
      </c>
      <c r="B701" s="88" t="s">
        <v>3652</v>
      </c>
      <c r="C701" s="88" t="s">
        <v>3653</v>
      </c>
      <c r="D701" s="197" t="str">
        <f t="shared" si="51"/>
        <v>la justice</v>
      </c>
      <c r="E701" s="197" t="str">
        <f t="shared" si="52"/>
        <v>LA JUSTICE</v>
      </c>
      <c r="F701" s="189" t="str">
        <f t="shared" si="50"/>
        <v>ECOLE ELEMENTAIRE LA JUSTICE</v>
      </c>
      <c r="G701" s="88" t="s">
        <v>3654</v>
      </c>
      <c r="H701" s="88" t="s">
        <v>3643</v>
      </c>
      <c r="I701" s="89" t="s">
        <v>3644</v>
      </c>
      <c r="J701" s="87" t="s">
        <v>3655</v>
      </c>
      <c r="K701" s="88" t="s">
        <v>452</v>
      </c>
      <c r="L701" s="72" t="s">
        <v>165</v>
      </c>
      <c r="M701" s="75"/>
      <c r="N701" s="75"/>
      <c r="O701" s="75">
        <v>3713</v>
      </c>
      <c r="P701" s="72">
        <v>600380.80000000005</v>
      </c>
      <c r="Q701" s="72">
        <v>6878421.5999999996</v>
      </c>
      <c r="R701" s="72">
        <v>48.997985999999997</v>
      </c>
      <c r="S701" s="72">
        <v>1.6385430000000001</v>
      </c>
      <c r="T701" s="194" t="str">
        <f t="shared" si="53"/>
        <v>LA JUSTICE</v>
      </c>
      <c r="U701" s="190" t="str">
        <f t="shared" si="54"/>
        <v>LA JUSTICE</v>
      </c>
      <c r="V701" s="91" t="s">
        <v>647</v>
      </c>
    </row>
    <row r="702" spans="1:22" s="71" customFormat="1" ht="12.75" customHeight="1">
      <c r="A702" s="88" t="s">
        <v>3656</v>
      </c>
      <c r="B702" s="88" t="s">
        <v>3657</v>
      </c>
      <c r="C702" s="88" t="s">
        <v>3658</v>
      </c>
      <c r="D702" s="197" t="str">
        <f t="shared" si="51"/>
        <v>Les Baronnes</v>
      </c>
      <c r="E702" s="197" t="str">
        <f t="shared" si="52"/>
        <v>LES BARONNES</v>
      </c>
      <c r="F702" s="189" t="str">
        <f t="shared" si="50"/>
        <v>ECOLE ELEMENTAIRE LES BARONNES</v>
      </c>
      <c r="G702" s="88" t="s">
        <v>3659</v>
      </c>
      <c r="H702" s="88" t="s">
        <v>3643</v>
      </c>
      <c r="I702" s="89" t="s">
        <v>3644</v>
      </c>
      <c r="J702" s="87" t="s">
        <v>3660</v>
      </c>
      <c r="K702" s="88" t="s">
        <v>452</v>
      </c>
      <c r="L702" s="72" t="s">
        <v>165</v>
      </c>
      <c r="M702" s="75"/>
      <c r="N702" s="75"/>
      <c r="O702" s="75">
        <v>6937</v>
      </c>
      <c r="P702" s="72">
        <v>598864.9</v>
      </c>
      <c r="Q702" s="72">
        <v>6879083.7999999998</v>
      </c>
      <c r="R702" s="72">
        <v>49.003701999999997</v>
      </c>
      <c r="S702" s="72">
        <v>1.6176710000000001</v>
      </c>
      <c r="T702" s="194" t="str">
        <f t="shared" si="53"/>
        <v>LES BARONNES</v>
      </c>
      <c r="U702" s="190" t="str">
        <f t="shared" si="54"/>
        <v>LES BARONNES</v>
      </c>
      <c r="V702" s="91" t="s">
        <v>647</v>
      </c>
    </row>
    <row r="703" spans="1:22" s="71" customFormat="1" ht="12.75" customHeight="1">
      <c r="A703" s="88" t="s">
        <v>3661</v>
      </c>
      <c r="B703" s="88" t="s">
        <v>3662</v>
      </c>
      <c r="C703" s="88" t="s">
        <v>245</v>
      </c>
      <c r="D703" s="197" t="str">
        <f t="shared" si="51"/>
        <v/>
      </c>
      <c r="E703" s="197" t="str">
        <f t="shared" si="52"/>
        <v/>
      </c>
      <c r="F703" s="189" t="str">
        <f t="shared" si="50"/>
        <v xml:space="preserve">ECOLE PRIMAIRE </v>
      </c>
      <c r="G703" s="88" t="s">
        <v>3663</v>
      </c>
      <c r="H703" s="88" t="s">
        <v>643</v>
      </c>
      <c r="I703" s="89" t="s">
        <v>3664</v>
      </c>
      <c r="J703" s="87" t="s">
        <v>3665</v>
      </c>
      <c r="K703" s="88" t="s">
        <v>646</v>
      </c>
      <c r="L703" s="72" t="s">
        <v>195</v>
      </c>
      <c r="M703" s="75"/>
      <c r="N703" s="75"/>
      <c r="O703" s="75">
        <v>5130</v>
      </c>
      <c r="P703" s="72">
        <v>612367.30000000005</v>
      </c>
      <c r="Q703" s="72">
        <v>6883092.7000000002</v>
      </c>
      <c r="R703" s="72">
        <v>49.041728999999997</v>
      </c>
      <c r="S703" s="72">
        <v>1.8013619999999999</v>
      </c>
      <c r="T703" s="194" t="str">
        <f t="shared" si="53"/>
        <v>SAILLY</v>
      </c>
      <c r="U703" s="190" t="str">
        <f t="shared" si="54"/>
        <v>SAILLY</v>
      </c>
      <c r="V703" s="91" t="s">
        <v>647</v>
      </c>
    </row>
    <row r="704" spans="1:22" s="71" customFormat="1" ht="12.75" customHeight="1">
      <c r="A704" s="72" t="s">
        <v>3666</v>
      </c>
      <c r="B704" s="72" t="s">
        <v>3667</v>
      </c>
      <c r="C704" s="72" t="s">
        <v>1964</v>
      </c>
      <c r="D704" s="197" t="str">
        <f t="shared" si="51"/>
        <v>Jean Jaurès</v>
      </c>
      <c r="E704" s="197" t="str">
        <f t="shared" si="52"/>
        <v>JEAN JAURES</v>
      </c>
      <c r="F704" s="189" t="str">
        <f t="shared" si="50"/>
        <v>ECOLE ELEMENTAIRE JEAN JAURES</v>
      </c>
      <c r="G704" s="72" t="s">
        <v>3668</v>
      </c>
      <c r="H704" s="72" t="s">
        <v>3669</v>
      </c>
      <c r="I704" s="73" t="s">
        <v>3670</v>
      </c>
      <c r="J704" s="74" t="s">
        <v>3671</v>
      </c>
      <c r="K704" s="72" t="s">
        <v>3670</v>
      </c>
      <c r="L704" s="72" t="s">
        <v>165</v>
      </c>
      <c r="M704" s="75"/>
      <c r="N704" s="75"/>
      <c r="O704" s="75">
        <v>5158</v>
      </c>
      <c r="P704" s="72">
        <v>638403.19999999995</v>
      </c>
      <c r="Q704" s="72">
        <v>6869845.4000000004</v>
      </c>
      <c r="R704" s="72">
        <v>48.925640000000001</v>
      </c>
      <c r="S704" s="72">
        <v>2.159376</v>
      </c>
      <c r="T704" s="194" t="str">
        <f t="shared" si="53"/>
        <v>JEAN JAURES</v>
      </c>
      <c r="U704" s="190" t="str">
        <f t="shared" si="54"/>
        <v>JEAN JAURES</v>
      </c>
      <c r="V704" s="76" t="s">
        <v>1961</v>
      </c>
    </row>
    <row r="705" spans="1:22" s="71" customFormat="1" ht="12.75" customHeight="1">
      <c r="A705" s="72" t="s">
        <v>3672</v>
      </c>
      <c r="B705" s="72" t="s">
        <v>3673</v>
      </c>
      <c r="C705" s="72" t="s">
        <v>2280</v>
      </c>
      <c r="D705" s="197" t="str">
        <f t="shared" si="51"/>
        <v>Pierre Brossolette</v>
      </c>
      <c r="E705" s="197" t="str">
        <f t="shared" si="52"/>
        <v>PIERRE BROSSOLETTE</v>
      </c>
      <c r="F705" s="189" t="str">
        <f t="shared" si="50"/>
        <v>ECOLE MATERNELLE PIERRE BROSSOLETTE</v>
      </c>
      <c r="G705" s="72" t="s">
        <v>3674</v>
      </c>
      <c r="H705" s="72" t="s">
        <v>3669</v>
      </c>
      <c r="I705" s="73" t="s">
        <v>3670</v>
      </c>
      <c r="J705" s="74" t="s">
        <v>3675</v>
      </c>
      <c r="K705" s="72" t="s">
        <v>3670</v>
      </c>
      <c r="L705" s="72" t="s">
        <v>83</v>
      </c>
      <c r="M705" s="75" t="s">
        <v>109</v>
      </c>
      <c r="N705" s="75"/>
      <c r="O705" s="75">
        <v>8462</v>
      </c>
      <c r="P705" s="72">
        <v>641342.4</v>
      </c>
      <c r="Q705" s="72">
        <v>6871393.2000000002</v>
      </c>
      <c r="R705" s="72">
        <v>48.939833</v>
      </c>
      <c r="S705" s="72">
        <v>2.199271</v>
      </c>
      <c r="T705" s="194" t="str">
        <f t="shared" si="53"/>
        <v>PIERRE BROSSOLETTE</v>
      </c>
      <c r="U705" s="190" t="str">
        <f t="shared" si="54"/>
        <v>PIERRE BROSSOLETTE</v>
      </c>
      <c r="V705" s="76" t="s">
        <v>1961</v>
      </c>
    </row>
    <row r="706" spans="1:22" s="71" customFormat="1" ht="12.75" customHeight="1">
      <c r="A706" s="72" t="s">
        <v>3676</v>
      </c>
      <c r="B706" s="72" t="s">
        <v>3677</v>
      </c>
      <c r="C706" s="72" t="s">
        <v>2285</v>
      </c>
      <c r="D706" s="197" t="str">
        <f t="shared" si="51"/>
        <v>Pierre Brossolette</v>
      </c>
      <c r="E706" s="197" t="str">
        <f t="shared" si="52"/>
        <v>PIERRE BROSSOLETTE</v>
      </c>
      <c r="F706" s="189" t="str">
        <f t="shared" ref="F706:F769" si="55">(IF(L706="M","ECOLE MATERNELLE",IF(L706="E","ECOLE ELEMENTAIRE",IF(L706="P","ECOLE PRIMAIRE","Inconnu"))))&amp;" "&amp;E706</f>
        <v>ECOLE ELEMENTAIRE PIERRE BROSSOLETTE</v>
      </c>
      <c r="G706" s="72" t="s">
        <v>3678</v>
      </c>
      <c r="H706" s="72" t="s">
        <v>3669</v>
      </c>
      <c r="I706" s="73" t="s">
        <v>3670</v>
      </c>
      <c r="J706" s="74" t="s">
        <v>3679</v>
      </c>
      <c r="K706" s="72" t="s">
        <v>3670</v>
      </c>
      <c r="L706" s="72" t="s">
        <v>165</v>
      </c>
      <c r="M706" s="75" t="s">
        <v>109</v>
      </c>
      <c r="N706" s="75"/>
      <c r="O706" s="75">
        <v>6261</v>
      </c>
      <c r="P706" s="72">
        <v>641253.4</v>
      </c>
      <c r="Q706" s="72">
        <v>6871430.4000000004</v>
      </c>
      <c r="R706" s="72">
        <v>48.940159000000001</v>
      </c>
      <c r="S706" s="72">
        <v>2.198051</v>
      </c>
      <c r="T706" s="194" t="str">
        <f t="shared" si="53"/>
        <v>PIERRE BROSSOLETTE</v>
      </c>
      <c r="U706" s="190" t="str">
        <f t="shared" si="54"/>
        <v>PIERRE BROSSOLETTE</v>
      </c>
      <c r="V706" s="76" t="s">
        <v>1961</v>
      </c>
    </row>
    <row r="707" spans="1:22" s="71" customFormat="1" ht="12.75" customHeight="1">
      <c r="A707" s="72" t="s">
        <v>3680</v>
      </c>
      <c r="B707" s="72" t="s">
        <v>3681</v>
      </c>
      <c r="C707" s="72" t="s">
        <v>1514</v>
      </c>
      <c r="D707" s="197" t="str">
        <f t="shared" ref="D707:D770" si="56">TRIM(SUBSTITUTE(SUBSTITUTE(C707,"Ecole maternelle",""),"Ecole élémentaire",""))</f>
        <v>Georges Brassens</v>
      </c>
      <c r="E707" s="197" t="str">
        <f t="shared" ref="E707:E770" si="57">UPPER(SUBSTITUTE(SUBSTITUTE(SUBSTITUTE(SUBSTITUTE(SUBSTITUTE(SUBSTITUTE(SUBSTITUTE(D707, "é", "e"), "è", "e"), "ê", "e"), "à", "a"), "â", "a"), "ù", "u"), "ô", "o"))</f>
        <v>GEORGES BRASSENS</v>
      </c>
      <c r="F707" s="189" t="str">
        <f t="shared" si="55"/>
        <v>ECOLE MATERNELLE GEORGES BRASSENS</v>
      </c>
      <c r="G707" s="72" t="s">
        <v>3682</v>
      </c>
      <c r="H707" s="72" t="s">
        <v>3669</v>
      </c>
      <c r="I707" s="73" t="s">
        <v>3670</v>
      </c>
      <c r="J707" s="74" t="s">
        <v>3683</v>
      </c>
      <c r="K707" s="72" t="s">
        <v>3670</v>
      </c>
      <c r="L707" s="72" t="s">
        <v>83</v>
      </c>
      <c r="M707" s="75" t="s">
        <v>109</v>
      </c>
      <c r="N707" s="75"/>
      <c r="O707" s="75">
        <v>4543</v>
      </c>
      <c r="P707" s="72">
        <v>641321.1</v>
      </c>
      <c r="Q707" s="72">
        <v>6871783.7999999998</v>
      </c>
      <c r="R707" s="72">
        <v>48.943342999999999</v>
      </c>
      <c r="S707" s="72">
        <v>2.1989260000000002</v>
      </c>
      <c r="T707" s="194" t="str">
        <f t="shared" ref="T707:T770" si="58">IF(D707="",I707,E707)</f>
        <v>GEORGES BRASSENS</v>
      </c>
      <c r="U707" s="190" t="str">
        <f t="shared" ref="U707:U770" si="59">IF(LEFT(T707,6)="DE LA ",REPLACE(T707,1,6,"LA "), IF(LEFT(T707,4)="DES ",REPLACE(T707,1,4,"LES "), IF(LEFT(T707,3)="DE ",REPLACE(T707,1,3,"LE "), IF(LEFT(T707,3)="DU ",REPLACE(T707,1,3,"LE "),T707))))</f>
        <v>GEORGES BRASSENS</v>
      </c>
      <c r="V707" s="76" t="s">
        <v>1961</v>
      </c>
    </row>
    <row r="708" spans="1:22" s="71" customFormat="1" ht="12.75" customHeight="1">
      <c r="A708" s="72" t="s">
        <v>3684</v>
      </c>
      <c r="B708" s="72" t="s">
        <v>3685</v>
      </c>
      <c r="C708" s="72" t="s">
        <v>3686</v>
      </c>
      <c r="D708" s="197" t="str">
        <f t="shared" si="56"/>
        <v>Anne Frank</v>
      </c>
      <c r="E708" s="197" t="str">
        <f t="shared" si="57"/>
        <v>ANNE FRANK</v>
      </c>
      <c r="F708" s="189" t="str">
        <f t="shared" si="55"/>
        <v>ECOLE MATERNELLE ANNE FRANK</v>
      </c>
      <c r="G708" s="72" t="s">
        <v>3687</v>
      </c>
      <c r="H708" s="72" t="s">
        <v>3669</v>
      </c>
      <c r="I708" s="73" t="s">
        <v>3670</v>
      </c>
      <c r="J708" s="74" t="s">
        <v>3688</v>
      </c>
      <c r="K708" s="72" t="s">
        <v>3670</v>
      </c>
      <c r="L708" s="72" t="s">
        <v>83</v>
      </c>
      <c r="M708" s="75" t="s">
        <v>109</v>
      </c>
      <c r="N708" s="75"/>
      <c r="O708" s="75">
        <v>2657</v>
      </c>
      <c r="P708" s="72">
        <v>639658.69999999995</v>
      </c>
      <c r="Q708" s="72">
        <v>6872065.5</v>
      </c>
      <c r="R708" s="72">
        <v>48.945722000000004</v>
      </c>
      <c r="S708" s="72">
        <v>2.176193</v>
      </c>
      <c r="T708" s="194" t="str">
        <f t="shared" si="58"/>
        <v>ANNE FRANK</v>
      </c>
      <c r="U708" s="190" t="str">
        <f t="shared" si="59"/>
        <v>ANNE FRANK</v>
      </c>
      <c r="V708" s="76" t="s">
        <v>1961</v>
      </c>
    </row>
    <row r="709" spans="1:22" s="71" customFormat="1" ht="12.75" customHeight="1">
      <c r="A709" s="72" t="s">
        <v>3689</v>
      </c>
      <c r="B709" s="72" t="s">
        <v>3690</v>
      </c>
      <c r="C709" s="72" t="s">
        <v>198</v>
      </c>
      <c r="D709" s="197" t="str">
        <f t="shared" si="56"/>
        <v>Robert Desnos</v>
      </c>
      <c r="E709" s="197" t="str">
        <f t="shared" si="57"/>
        <v>ROBERT DESNOS</v>
      </c>
      <c r="F709" s="189" t="str">
        <f t="shared" si="55"/>
        <v>ECOLE MATERNELLE ROBERT DESNOS</v>
      </c>
      <c r="G709" s="72" t="s">
        <v>3691</v>
      </c>
      <c r="H709" s="72" t="s">
        <v>3669</v>
      </c>
      <c r="I709" s="73" t="s">
        <v>3670</v>
      </c>
      <c r="J709" s="74" t="s">
        <v>3692</v>
      </c>
      <c r="K709" s="72" t="s">
        <v>3670</v>
      </c>
      <c r="L709" s="72" t="s">
        <v>83</v>
      </c>
      <c r="M709" s="75" t="s">
        <v>109</v>
      </c>
      <c r="N709" s="75"/>
      <c r="O709" s="75">
        <v>3141</v>
      </c>
      <c r="P709" s="72">
        <v>641786.6</v>
      </c>
      <c r="Q709" s="72">
        <v>6871990</v>
      </c>
      <c r="R709" s="72">
        <v>48.945239999999998</v>
      </c>
      <c r="S709" s="72">
        <v>2.2052529999999999</v>
      </c>
      <c r="T709" s="194" t="str">
        <f t="shared" si="58"/>
        <v>ROBERT DESNOS</v>
      </c>
      <c r="U709" s="190" t="str">
        <f t="shared" si="59"/>
        <v>ROBERT DESNOS</v>
      </c>
      <c r="V709" s="76" t="s">
        <v>1961</v>
      </c>
    </row>
    <row r="710" spans="1:22" s="71" customFormat="1" ht="12.75" customHeight="1">
      <c r="A710" s="72" t="s">
        <v>3693</v>
      </c>
      <c r="B710" s="72" t="s">
        <v>3694</v>
      </c>
      <c r="C710" s="72" t="s">
        <v>3695</v>
      </c>
      <c r="D710" s="197" t="str">
        <f t="shared" si="56"/>
        <v>Pablo Neruda</v>
      </c>
      <c r="E710" s="197" t="str">
        <f t="shared" si="57"/>
        <v>PABLO NERUDA</v>
      </c>
      <c r="F710" s="189" t="str">
        <f t="shared" si="55"/>
        <v>ECOLE ELEMENTAIRE PABLO NERUDA</v>
      </c>
      <c r="G710" s="72" t="s">
        <v>3696</v>
      </c>
      <c r="H710" s="72" t="s">
        <v>3669</v>
      </c>
      <c r="I710" s="73" t="s">
        <v>3670</v>
      </c>
      <c r="J710" s="74" t="s">
        <v>3697</v>
      </c>
      <c r="K710" s="72" t="s">
        <v>3670</v>
      </c>
      <c r="L710" s="72" t="s">
        <v>165</v>
      </c>
      <c r="M710" s="75" t="s">
        <v>109</v>
      </c>
      <c r="N710" s="75"/>
      <c r="O710" s="75">
        <v>4609</v>
      </c>
      <c r="P710" s="72">
        <v>640595</v>
      </c>
      <c r="Q710" s="72">
        <v>6872056.2999999998</v>
      </c>
      <c r="R710" s="72">
        <v>48.945726999999998</v>
      </c>
      <c r="S710" s="72">
        <v>2.1889759999999998</v>
      </c>
      <c r="T710" s="194" t="str">
        <f t="shared" si="58"/>
        <v>PABLO NERUDA</v>
      </c>
      <c r="U710" s="190" t="str">
        <f t="shared" si="59"/>
        <v>PABLO NERUDA</v>
      </c>
      <c r="V710" s="76" t="s">
        <v>1961</v>
      </c>
    </row>
    <row r="711" spans="1:22" s="71" customFormat="1" ht="12.75" customHeight="1">
      <c r="A711" s="72" t="s">
        <v>3698</v>
      </c>
      <c r="B711" s="72" t="s">
        <v>3699</v>
      </c>
      <c r="C711" s="72" t="s">
        <v>3700</v>
      </c>
      <c r="D711" s="197" t="str">
        <f t="shared" si="56"/>
        <v>Pablo Neruda</v>
      </c>
      <c r="E711" s="197" t="str">
        <f t="shared" si="57"/>
        <v>PABLO NERUDA</v>
      </c>
      <c r="F711" s="189" t="str">
        <f t="shared" si="55"/>
        <v>ECOLE MATERNELLE PABLO NERUDA</v>
      </c>
      <c r="G711" s="72" t="s">
        <v>3701</v>
      </c>
      <c r="H711" s="72" t="s">
        <v>3669</v>
      </c>
      <c r="I711" s="73" t="s">
        <v>3670</v>
      </c>
      <c r="J711" s="74" t="s">
        <v>3702</v>
      </c>
      <c r="K711" s="72" t="s">
        <v>3670</v>
      </c>
      <c r="L711" s="72" t="s">
        <v>83</v>
      </c>
      <c r="M711" s="75" t="s">
        <v>109</v>
      </c>
      <c r="N711" s="75"/>
      <c r="O711" s="75">
        <v>2846</v>
      </c>
      <c r="P711" s="72">
        <v>640559.5</v>
      </c>
      <c r="Q711" s="72">
        <v>6872008.7000000002</v>
      </c>
      <c r="R711" s="72">
        <v>48.945295000000002</v>
      </c>
      <c r="S711" s="72">
        <v>2.1884980000000001</v>
      </c>
      <c r="T711" s="194" t="str">
        <f t="shared" si="58"/>
        <v>PABLO NERUDA</v>
      </c>
      <c r="U711" s="190" t="str">
        <f t="shared" si="59"/>
        <v>PABLO NERUDA</v>
      </c>
      <c r="V711" s="76" t="s">
        <v>1961</v>
      </c>
    </row>
    <row r="712" spans="1:22" s="71" customFormat="1" ht="12.75" customHeight="1">
      <c r="A712" s="72" t="s">
        <v>3703</v>
      </c>
      <c r="B712" s="72" t="s">
        <v>3704</v>
      </c>
      <c r="C712" s="72" t="s">
        <v>3705</v>
      </c>
      <c r="D712" s="197" t="str">
        <f t="shared" si="56"/>
        <v>Fernand Léger</v>
      </c>
      <c r="E712" s="197" t="str">
        <f t="shared" si="57"/>
        <v>FERNAND LEGER</v>
      </c>
      <c r="F712" s="189" t="str">
        <f t="shared" si="55"/>
        <v>ECOLE MATERNELLE FERNAND LEGER</v>
      </c>
      <c r="G712" s="72" t="s">
        <v>3706</v>
      </c>
      <c r="H712" s="72" t="s">
        <v>3669</v>
      </c>
      <c r="I712" s="73" t="s">
        <v>3670</v>
      </c>
      <c r="J712" s="74" t="s">
        <v>3707</v>
      </c>
      <c r="K712" s="72" t="s">
        <v>3670</v>
      </c>
      <c r="L712" s="72" t="s">
        <v>83</v>
      </c>
      <c r="M712" s="75" t="s">
        <v>109</v>
      </c>
      <c r="N712" s="75"/>
      <c r="O712" s="75">
        <v>4468</v>
      </c>
      <c r="P712" s="72">
        <v>640511.5</v>
      </c>
      <c r="Q712" s="72">
        <v>6872033.9000000004</v>
      </c>
      <c r="R712" s="72">
        <v>48.945518</v>
      </c>
      <c r="S712" s="72">
        <v>2.18784</v>
      </c>
      <c r="T712" s="194" t="str">
        <f t="shared" si="58"/>
        <v>FERNAND LEGER</v>
      </c>
      <c r="U712" s="190" t="str">
        <f t="shared" si="59"/>
        <v>FERNAND LEGER</v>
      </c>
      <c r="V712" s="76" t="s">
        <v>1961</v>
      </c>
    </row>
    <row r="713" spans="1:22" s="71" customFormat="1" ht="12.75" customHeight="1">
      <c r="A713" s="72" t="s">
        <v>3708</v>
      </c>
      <c r="B713" s="72" t="s">
        <v>3709</v>
      </c>
      <c r="C713" s="72" t="s">
        <v>236</v>
      </c>
      <c r="D713" s="197" t="str">
        <f t="shared" si="56"/>
        <v>Paul Langevin</v>
      </c>
      <c r="E713" s="197" t="str">
        <f t="shared" si="57"/>
        <v>PAUL LANGEVIN</v>
      </c>
      <c r="F713" s="189" t="str">
        <f t="shared" si="55"/>
        <v>ECOLE ELEMENTAIRE PAUL LANGEVIN</v>
      </c>
      <c r="G713" s="72" t="s">
        <v>3710</v>
      </c>
      <c r="H713" s="72" t="s">
        <v>3669</v>
      </c>
      <c r="I713" s="73" t="s">
        <v>3670</v>
      </c>
      <c r="J713" s="74" t="s">
        <v>3711</v>
      </c>
      <c r="K713" s="72" t="s">
        <v>3670</v>
      </c>
      <c r="L713" s="72" t="s">
        <v>165</v>
      </c>
      <c r="M713" s="75"/>
      <c r="N713" s="75"/>
      <c r="O713" s="75">
        <v>1031</v>
      </c>
      <c r="P713" s="72">
        <v>638894.80000000005</v>
      </c>
      <c r="Q713" s="72">
        <v>6871272.2000000002</v>
      </c>
      <c r="R713" s="72">
        <v>48.938516999999997</v>
      </c>
      <c r="S713" s="72">
        <v>2.1658789999999999</v>
      </c>
      <c r="T713" s="194" t="str">
        <f t="shared" si="58"/>
        <v>PAUL LANGEVIN</v>
      </c>
      <c r="U713" s="190" t="str">
        <f t="shared" si="59"/>
        <v>PAUL LANGEVIN</v>
      </c>
      <c r="V713" s="76" t="s">
        <v>1961</v>
      </c>
    </row>
    <row r="714" spans="1:22" s="71" customFormat="1" ht="12.75" customHeight="1">
      <c r="A714" s="72" t="s">
        <v>3712</v>
      </c>
      <c r="B714" s="72" t="s">
        <v>3713</v>
      </c>
      <c r="C714" s="72" t="s">
        <v>875</v>
      </c>
      <c r="D714" s="197" t="str">
        <f t="shared" si="56"/>
        <v>Jules Ferry</v>
      </c>
      <c r="E714" s="197" t="str">
        <f t="shared" si="57"/>
        <v>JULES FERRY</v>
      </c>
      <c r="F714" s="189" t="str">
        <f t="shared" si="55"/>
        <v>ECOLE ELEMENTAIRE JULES FERRY</v>
      </c>
      <c r="G714" s="72" t="s">
        <v>3714</v>
      </c>
      <c r="H714" s="72" t="s">
        <v>3669</v>
      </c>
      <c r="I714" s="73" t="s">
        <v>3670</v>
      </c>
      <c r="J714" s="74" t="s">
        <v>3715</v>
      </c>
      <c r="K714" s="72" t="s">
        <v>3670</v>
      </c>
      <c r="L714" s="72" t="s">
        <v>165</v>
      </c>
      <c r="M714" s="75"/>
      <c r="N714" s="75"/>
      <c r="O714" s="75">
        <v>1927</v>
      </c>
      <c r="P714" s="72">
        <v>638402.69999999995</v>
      </c>
      <c r="Q714" s="72">
        <v>6870545</v>
      </c>
      <c r="R714" s="72">
        <v>48.931930999999999</v>
      </c>
      <c r="S714" s="72">
        <v>2.159268</v>
      </c>
      <c r="T714" s="194" t="str">
        <f t="shared" si="58"/>
        <v>JULES FERRY</v>
      </c>
      <c r="U714" s="190" t="str">
        <f t="shared" si="59"/>
        <v>JULES FERRY</v>
      </c>
      <c r="V714" s="76" t="s">
        <v>1961</v>
      </c>
    </row>
    <row r="715" spans="1:22" s="71" customFormat="1" ht="12.75" customHeight="1">
      <c r="A715" s="72" t="s">
        <v>3716</v>
      </c>
      <c r="B715" s="72" t="s">
        <v>3717</v>
      </c>
      <c r="C715" s="72" t="s">
        <v>3718</v>
      </c>
      <c r="D715" s="197" t="str">
        <f t="shared" si="56"/>
        <v>Michel Etienne Turgot</v>
      </c>
      <c r="E715" s="197" t="str">
        <f t="shared" si="57"/>
        <v>MICHEL ETIENNE TURGOT</v>
      </c>
      <c r="F715" s="189" t="str">
        <f t="shared" si="55"/>
        <v>ECOLE ELEMENTAIRE MICHEL ETIENNE TURGOT</v>
      </c>
      <c r="G715" s="72" t="s">
        <v>3719</v>
      </c>
      <c r="H715" s="72" t="s">
        <v>3669</v>
      </c>
      <c r="I715" s="73" t="s">
        <v>3670</v>
      </c>
      <c r="J715" s="74" t="s">
        <v>3720</v>
      </c>
      <c r="K715" s="72" t="s">
        <v>3670</v>
      </c>
      <c r="L715" s="72" t="s">
        <v>165</v>
      </c>
      <c r="M715" s="75" t="s">
        <v>109</v>
      </c>
      <c r="N715" s="75"/>
      <c r="O715" s="75">
        <v>6651</v>
      </c>
      <c r="P715" s="72">
        <v>639005.6</v>
      </c>
      <c r="Q715" s="72">
        <v>6872037.7999999998</v>
      </c>
      <c r="R715" s="72">
        <v>48.945411999999997</v>
      </c>
      <c r="S715" s="72">
        <v>2.167281</v>
      </c>
      <c r="T715" s="194" t="str">
        <f t="shared" si="58"/>
        <v>MICHEL ETIENNE TURGOT</v>
      </c>
      <c r="U715" s="190" t="str">
        <f t="shared" si="59"/>
        <v>MICHEL ETIENNE TURGOT</v>
      </c>
      <c r="V715" s="76" t="s">
        <v>1961</v>
      </c>
    </row>
    <row r="716" spans="1:22" s="71" customFormat="1" ht="12.75" customHeight="1">
      <c r="A716" s="72" t="s">
        <v>3721</v>
      </c>
      <c r="B716" s="72" t="s">
        <v>3722</v>
      </c>
      <c r="C716" s="72" t="s">
        <v>3723</v>
      </c>
      <c r="D716" s="197" t="str">
        <f t="shared" si="56"/>
        <v>Anne Robert Turgot</v>
      </c>
      <c r="E716" s="197" t="str">
        <f t="shared" si="57"/>
        <v>ANNE ROBERT TURGOT</v>
      </c>
      <c r="F716" s="189" t="str">
        <f t="shared" si="55"/>
        <v>ECOLE ELEMENTAIRE ANNE ROBERT TURGOT</v>
      </c>
      <c r="G716" s="72" t="s">
        <v>3724</v>
      </c>
      <c r="H716" s="72" t="s">
        <v>3669</v>
      </c>
      <c r="I716" s="73" t="s">
        <v>3670</v>
      </c>
      <c r="J716" s="74" t="s">
        <v>3725</v>
      </c>
      <c r="K716" s="72" t="s">
        <v>3670</v>
      </c>
      <c r="L716" s="72" t="s">
        <v>165</v>
      </c>
      <c r="M716" s="75" t="s">
        <v>109</v>
      </c>
      <c r="N716" s="75"/>
      <c r="O716" s="75">
        <v>7869</v>
      </c>
      <c r="P716" s="72">
        <v>638950.80000000005</v>
      </c>
      <c r="Q716" s="72">
        <v>6872086.7999999998</v>
      </c>
      <c r="R716" s="72">
        <v>48.945847000000001</v>
      </c>
      <c r="S716" s="72">
        <v>2.1665260000000002</v>
      </c>
      <c r="T716" s="194" t="str">
        <f t="shared" si="58"/>
        <v>ANNE ROBERT TURGOT</v>
      </c>
      <c r="U716" s="190" t="str">
        <f t="shared" si="59"/>
        <v>ANNE ROBERT TURGOT</v>
      </c>
      <c r="V716" s="76" t="s">
        <v>1961</v>
      </c>
    </row>
    <row r="717" spans="1:22" s="71" customFormat="1" ht="12.75" customHeight="1">
      <c r="A717" s="72" t="s">
        <v>3726</v>
      </c>
      <c r="B717" s="72" t="s">
        <v>3727</v>
      </c>
      <c r="C717" s="72" t="s">
        <v>3728</v>
      </c>
      <c r="D717" s="197" t="str">
        <f t="shared" si="56"/>
        <v>Georges Brassens</v>
      </c>
      <c r="E717" s="197" t="str">
        <f t="shared" si="57"/>
        <v>GEORGES BRASSENS</v>
      </c>
      <c r="F717" s="189" t="str">
        <f t="shared" si="55"/>
        <v>ECOLE ELEMENTAIRE GEORGES BRASSENS</v>
      </c>
      <c r="G717" s="72" t="s">
        <v>3729</v>
      </c>
      <c r="H717" s="72" t="s">
        <v>3669</v>
      </c>
      <c r="I717" s="73" t="s">
        <v>3670</v>
      </c>
      <c r="J717" s="74" t="s">
        <v>3730</v>
      </c>
      <c r="K717" s="72" t="s">
        <v>3670</v>
      </c>
      <c r="L717" s="72" t="s">
        <v>165</v>
      </c>
      <c r="M717" s="75" t="s">
        <v>109</v>
      </c>
      <c r="N717" s="75"/>
      <c r="O717" s="75">
        <v>5943</v>
      </c>
      <c r="P717" s="72">
        <v>641411.1</v>
      </c>
      <c r="Q717" s="72">
        <v>6871726.7000000002</v>
      </c>
      <c r="R717" s="72">
        <v>48.942838000000002</v>
      </c>
      <c r="S717" s="72">
        <v>2.2001629999999999</v>
      </c>
      <c r="T717" s="194" t="str">
        <f t="shared" si="58"/>
        <v>GEORGES BRASSENS</v>
      </c>
      <c r="U717" s="190" t="str">
        <f t="shared" si="59"/>
        <v>GEORGES BRASSENS</v>
      </c>
      <c r="V717" s="76" t="s">
        <v>1961</v>
      </c>
    </row>
    <row r="718" spans="1:22" s="71" customFormat="1" ht="12.75" customHeight="1">
      <c r="A718" s="72" t="s">
        <v>3731</v>
      </c>
      <c r="B718" s="72" t="s">
        <v>3732</v>
      </c>
      <c r="C718" s="72" t="s">
        <v>3733</v>
      </c>
      <c r="D718" s="197" t="str">
        <f t="shared" si="56"/>
        <v>Paul Bert 1</v>
      </c>
      <c r="E718" s="197" t="str">
        <f t="shared" si="57"/>
        <v>PAUL BERT 1</v>
      </c>
      <c r="F718" s="189" t="str">
        <f t="shared" si="55"/>
        <v>ECOLE ELEMENTAIRE PAUL BERT 1</v>
      </c>
      <c r="G718" s="72" t="s">
        <v>3734</v>
      </c>
      <c r="H718" s="72" t="s">
        <v>3669</v>
      </c>
      <c r="I718" s="73" t="s">
        <v>3670</v>
      </c>
      <c r="J718" s="74" t="s">
        <v>3735</v>
      </c>
      <c r="K718" s="72" t="s">
        <v>3670</v>
      </c>
      <c r="L718" s="72" t="s">
        <v>165</v>
      </c>
      <c r="M718" s="75" t="s">
        <v>109</v>
      </c>
      <c r="N718" s="75"/>
      <c r="O718" s="75">
        <v>3297</v>
      </c>
      <c r="P718" s="72">
        <v>641256.30000000005</v>
      </c>
      <c r="Q718" s="72">
        <v>6871757.9000000004</v>
      </c>
      <c r="R718" s="72">
        <v>48.943103999999998</v>
      </c>
      <c r="S718" s="72">
        <v>2.198045</v>
      </c>
      <c r="T718" s="194" t="str">
        <f t="shared" si="58"/>
        <v>PAUL BERT 1</v>
      </c>
      <c r="U718" s="190" t="str">
        <f t="shared" si="59"/>
        <v>PAUL BERT 1</v>
      </c>
      <c r="V718" s="76" t="s">
        <v>1961</v>
      </c>
    </row>
    <row r="719" spans="1:22" s="71" customFormat="1" ht="12.75" customHeight="1">
      <c r="A719" s="72" t="s">
        <v>3736</v>
      </c>
      <c r="B719" s="72" t="s">
        <v>3737</v>
      </c>
      <c r="C719" s="72" t="s">
        <v>3738</v>
      </c>
      <c r="D719" s="197" t="str">
        <f t="shared" si="56"/>
        <v>Joliot-Curie 2</v>
      </c>
      <c r="E719" s="197" t="str">
        <f t="shared" si="57"/>
        <v>JOLIOT-CURIE 2</v>
      </c>
      <c r="F719" s="189" t="str">
        <f t="shared" si="55"/>
        <v>ECOLE ELEMENTAIRE JOLIOT-CURIE 2</v>
      </c>
      <c r="G719" s="72" t="s">
        <v>3739</v>
      </c>
      <c r="H719" s="72" t="s">
        <v>3669</v>
      </c>
      <c r="I719" s="73" t="s">
        <v>3670</v>
      </c>
      <c r="J719" s="74" t="s">
        <v>3740</v>
      </c>
      <c r="K719" s="72" t="s">
        <v>3670</v>
      </c>
      <c r="L719" s="72" t="s">
        <v>165</v>
      </c>
      <c r="M719" s="75"/>
      <c r="N719" s="75"/>
      <c r="O719" s="75">
        <v>1474</v>
      </c>
      <c r="P719" s="72">
        <v>640068</v>
      </c>
      <c r="Q719" s="72">
        <v>6871634.7000000002</v>
      </c>
      <c r="R719" s="72">
        <v>48.941887000000001</v>
      </c>
      <c r="S719" s="72">
        <v>2.1818420000000001</v>
      </c>
      <c r="T719" s="194" t="str">
        <f t="shared" si="58"/>
        <v>JOLIOT-CURIE 2</v>
      </c>
      <c r="U719" s="190" t="str">
        <f t="shared" si="59"/>
        <v>JOLIOT-CURIE 2</v>
      </c>
      <c r="V719" s="76" t="s">
        <v>1961</v>
      </c>
    </row>
    <row r="720" spans="1:22" s="71" customFormat="1" ht="12.75" customHeight="1">
      <c r="A720" s="72" t="s">
        <v>3741</v>
      </c>
      <c r="B720" s="72" t="s">
        <v>3742</v>
      </c>
      <c r="C720" s="72" t="s">
        <v>3743</v>
      </c>
      <c r="D720" s="197" t="str">
        <f t="shared" si="56"/>
        <v>Joliot-Curie 1</v>
      </c>
      <c r="E720" s="197" t="str">
        <f t="shared" si="57"/>
        <v>JOLIOT-CURIE 1</v>
      </c>
      <c r="F720" s="189" t="str">
        <f t="shared" si="55"/>
        <v>ECOLE ELEMENTAIRE JOLIOT-CURIE 1</v>
      </c>
      <c r="G720" s="72" t="s">
        <v>3739</v>
      </c>
      <c r="H720" s="72" t="s">
        <v>3669</v>
      </c>
      <c r="I720" s="73" t="s">
        <v>3670</v>
      </c>
      <c r="J720" s="74" t="s">
        <v>3744</v>
      </c>
      <c r="K720" s="72" t="s">
        <v>3670</v>
      </c>
      <c r="L720" s="72" t="s">
        <v>165</v>
      </c>
      <c r="M720" s="75"/>
      <c r="N720" s="75"/>
      <c r="O720" s="75">
        <v>6656</v>
      </c>
      <c r="P720" s="72">
        <v>639970.4</v>
      </c>
      <c r="Q720" s="72">
        <v>6871700.7999999998</v>
      </c>
      <c r="R720" s="72">
        <v>48.942472000000002</v>
      </c>
      <c r="S720" s="72">
        <v>2.1804999999999999</v>
      </c>
      <c r="T720" s="194" t="str">
        <f t="shared" si="58"/>
        <v>JOLIOT-CURIE 1</v>
      </c>
      <c r="U720" s="190" t="str">
        <f t="shared" si="59"/>
        <v>JOLIOT-CURIE 1</v>
      </c>
      <c r="V720" s="76" t="s">
        <v>1961</v>
      </c>
    </row>
    <row r="721" spans="1:22" s="71" customFormat="1" ht="12.75" customHeight="1">
      <c r="A721" s="72" t="s">
        <v>3745</v>
      </c>
      <c r="B721" s="72" t="s">
        <v>3746</v>
      </c>
      <c r="C721" s="72" t="s">
        <v>2295</v>
      </c>
      <c r="D721" s="197" t="str">
        <f t="shared" si="56"/>
        <v>Léo Lagrange</v>
      </c>
      <c r="E721" s="197" t="str">
        <f t="shared" si="57"/>
        <v>LEO LAGRANGE</v>
      </c>
      <c r="F721" s="189" t="str">
        <f t="shared" si="55"/>
        <v>ECOLE ELEMENTAIRE LEO LAGRANGE</v>
      </c>
      <c r="G721" s="72" t="s">
        <v>3747</v>
      </c>
      <c r="H721" s="72" t="s">
        <v>3669</v>
      </c>
      <c r="I721" s="73" t="s">
        <v>3670</v>
      </c>
      <c r="J721" s="74" t="s">
        <v>3748</v>
      </c>
      <c r="K721" s="72" t="s">
        <v>3670</v>
      </c>
      <c r="L721" s="72" t="s">
        <v>165</v>
      </c>
      <c r="M721" s="75" t="s">
        <v>109</v>
      </c>
      <c r="N721" s="75"/>
      <c r="O721" s="75">
        <v>5954</v>
      </c>
      <c r="P721" s="72">
        <v>640954.1</v>
      </c>
      <c r="Q721" s="72">
        <v>6872153.7999999998</v>
      </c>
      <c r="R721" s="72">
        <v>48.946637000000003</v>
      </c>
      <c r="S721" s="72">
        <v>2.1938650000000002</v>
      </c>
      <c r="T721" s="194" t="str">
        <f t="shared" si="58"/>
        <v>LEO LAGRANGE</v>
      </c>
      <c r="U721" s="190" t="str">
        <f t="shared" si="59"/>
        <v>LEO LAGRANGE</v>
      </c>
      <c r="V721" s="76" t="s">
        <v>1961</v>
      </c>
    </row>
    <row r="722" spans="1:22" s="71" customFormat="1" ht="12.75" customHeight="1">
      <c r="A722" s="72" t="s">
        <v>3749</v>
      </c>
      <c r="B722" s="72" t="s">
        <v>3750</v>
      </c>
      <c r="C722" s="72" t="s">
        <v>2290</v>
      </c>
      <c r="D722" s="197" t="str">
        <f t="shared" si="56"/>
        <v>Léo Lagrange</v>
      </c>
      <c r="E722" s="197" t="str">
        <f t="shared" si="57"/>
        <v>LEO LAGRANGE</v>
      </c>
      <c r="F722" s="189" t="str">
        <f t="shared" si="55"/>
        <v>ECOLE MATERNELLE LEO LAGRANGE</v>
      </c>
      <c r="G722" s="72" t="s">
        <v>3751</v>
      </c>
      <c r="H722" s="72" t="s">
        <v>3669</v>
      </c>
      <c r="I722" s="73" t="s">
        <v>3670</v>
      </c>
      <c r="J722" s="74" t="s">
        <v>3752</v>
      </c>
      <c r="K722" s="72" t="s">
        <v>3670</v>
      </c>
      <c r="L722" s="72" t="s">
        <v>83</v>
      </c>
      <c r="M722" s="75" t="s">
        <v>109</v>
      </c>
      <c r="N722" s="75"/>
      <c r="O722" s="75">
        <v>5652</v>
      </c>
      <c r="P722" s="72">
        <v>640959.4</v>
      </c>
      <c r="Q722" s="72">
        <v>6872102</v>
      </c>
      <c r="R722" s="72">
        <v>48.946171</v>
      </c>
      <c r="S722" s="72">
        <v>2.1939449999999998</v>
      </c>
      <c r="T722" s="194" t="str">
        <f t="shared" si="58"/>
        <v>LEO LAGRANGE</v>
      </c>
      <c r="U722" s="190" t="str">
        <f t="shared" si="59"/>
        <v>LEO LAGRANGE</v>
      </c>
      <c r="V722" s="76" t="s">
        <v>1961</v>
      </c>
    </row>
    <row r="723" spans="1:22" s="71" customFormat="1" ht="12.75" customHeight="1">
      <c r="A723" s="72" t="s">
        <v>3753</v>
      </c>
      <c r="B723" s="72" t="s">
        <v>3754</v>
      </c>
      <c r="C723" s="72" t="s">
        <v>474</v>
      </c>
      <c r="D723" s="197" t="str">
        <f t="shared" si="56"/>
        <v>Jacques Prévert</v>
      </c>
      <c r="E723" s="197" t="str">
        <f t="shared" si="57"/>
        <v>JACQUES PREVERT</v>
      </c>
      <c r="F723" s="189" t="str">
        <f t="shared" si="55"/>
        <v>ECOLE MATERNELLE JACQUES PREVERT</v>
      </c>
      <c r="G723" s="72" t="s">
        <v>3755</v>
      </c>
      <c r="H723" s="72" t="s">
        <v>3669</v>
      </c>
      <c r="I723" s="73" t="s">
        <v>3670</v>
      </c>
      <c r="J723" s="74" t="s">
        <v>3756</v>
      </c>
      <c r="K723" s="72" t="s">
        <v>3670</v>
      </c>
      <c r="L723" s="72" t="s">
        <v>83</v>
      </c>
      <c r="M723" s="75" t="s">
        <v>109</v>
      </c>
      <c r="N723" s="75"/>
      <c r="O723" s="75">
        <v>6276</v>
      </c>
      <c r="P723" s="72">
        <v>640658.1</v>
      </c>
      <c r="Q723" s="72">
        <v>6871541.4000000004</v>
      </c>
      <c r="R723" s="72">
        <v>48.941102999999998</v>
      </c>
      <c r="S723" s="72">
        <v>2.1899099999999998</v>
      </c>
      <c r="T723" s="194" t="str">
        <f t="shared" si="58"/>
        <v>JACQUES PREVERT</v>
      </c>
      <c r="U723" s="190" t="str">
        <f t="shared" si="59"/>
        <v>JACQUES PREVERT</v>
      </c>
      <c r="V723" s="76" t="s">
        <v>1961</v>
      </c>
    </row>
    <row r="724" spans="1:22" s="71" customFormat="1" ht="12.75" customHeight="1">
      <c r="A724" s="72" t="s">
        <v>3757</v>
      </c>
      <c r="B724" s="72" t="s">
        <v>3758</v>
      </c>
      <c r="C724" s="72" t="s">
        <v>3759</v>
      </c>
      <c r="D724" s="197" t="str">
        <f t="shared" si="56"/>
        <v>La Fontaine</v>
      </c>
      <c r="E724" s="197" t="str">
        <f t="shared" si="57"/>
        <v>LA FONTAINE</v>
      </c>
      <c r="F724" s="189" t="str">
        <f t="shared" si="55"/>
        <v>ECOLE MATERNELLE LA FONTAINE</v>
      </c>
      <c r="G724" s="72" t="s">
        <v>3760</v>
      </c>
      <c r="H724" s="72" t="s">
        <v>3669</v>
      </c>
      <c r="I724" s="73" t="s">
        <v>3670</v>
      </c>
      <c r="J724" s="74" t="s">
        <v>3761</v>
      </c>
      <c r="K724" s="72" t="s">
        <v>3670</v>
      </c>
      <c r="L724" s="72" t="s">
        <v>83</v>
      </c>
      <c r="M724" s="75" t="s">
        <v>109</v>
      </c>
      <c r="N724" s="75"/>
      <c r="O724" s="75">
        <v>7645</v>
      </c>
      <c r="P724" s="72">
        <v>639299</v>
      </c>
      <c r="Q724" s="72">
        <v>6872245.5</v>
      </c>
      <c r="R724" s="72">
        <v>48.947307000000002</v>
      </c>
      <c r="S724" s="72">
        <v>2.1712570000000002</v>
      </c>
      <c r="T724" s="194" t="str">
        <f t="shared" si="58"/>
        <v>LA FONTAINE</v>
      </c>
      <c r="U724" s="190" t="str">
        <f t="shared" si="59"/>
        <v>LA FONTAINE</v>
      </c>
      <c r="V724" s="76" t="s">
        <v>1961</v>
      </c>
    </row>
    <row r="725" spans="1:22" s="71" customFormat="1" ht="12.75" customHeight="1">
      <c r="A725" s="72" t="s">
        <v>3762</v>
      </c>
      <c r="B725" s="72" t="s">
        <v>3763</v>
      </c>
      <c r="C725" s="72" t="s">
        <v>973</v>
      </c>
      <c r="D725" s="197" t="str">
        <f t="shared" si="56"/>
        <v>Marcel Pagnol</v>
      </c>
      <c r="E725" s="197" t="str">
        <f t="shared" si="57"/>
        <v>MARCEL PAGNOL</v>
      </c>
      <c r="F725" s="189" t="str">
        <f t="shared" si="55"/>
        <v>ECOLE MATERNELLE MARCEL PAGNOL</v>
      </c>
      <c r="G725" s="72" t="s">
        <v>3764</v>
      </c>
      <c r="H725" s="72" t="s">
        <v>3669</v>
      </c>
      <c r="I725" s="73" t="s">
        <v>3670</v>
      </c>
      <c r="J725" s="74" t="s">
        <v>3765</v>
      </c>
      <c r="K725" s="72" t="s">
        <v>3670</v>
      </c>
      <c r="L725" s="72" t="s">
        <v>83</v>
      </c>
      <c r="M725" s="75"/>
      <c r="N725" s="75"/>
      <c r="O725" s="75">
        <v>5656</v>
      </c>
      <c r="P725" s="72">
        <v>637832.5</v>
      </c>
      <c r="Q725" s="72">
        <v>6871257.7999999998</v>
      </c>
      <c r="R725" s="72">
        <v>48.938285999999998</v>
      </c>
      <c r="S725" s="72">
        <v>2.1513810000000002</v>
      </c>
      <c r="T725" s="194" t="str">
        <f t="shared" si="58"/>
        <v>MARCEL PAGNOL</v>
      </c>
      <c r="U725" s="190" t="str">
        <f t="shared" si="59"/>
        <v>MARCEL PAGNOL</v>
      </c>
      <c r="V725" s="76" t="s">
        <v>1961</v>
      </c>
    </row>
    <row r="726" spans="1:22" s="71" customFormat="1" ht="12.75" customHeight="1">
      <c r="A726" s="72" t="s">
        <v>3766</v>
      </c>
      <c r="B726" s="72" t="s">
        <v>3767</v>
      </c>
      <c r="C726" s="72" t="s">
        <v>1969</v>
      </c>
      <c r="D726" s="197" t="str">
        <f t="shared" si="56"/>
        <v>Jean Jaurès</v>
      </c>
      <c r="E726" s="197" t="str">
        <f t="shared" si="57"/>
        <v>JEAN JAURES</v>
      </c>
      <c r="F726" s="189" t="str">
        <f t="shared" si="55"/>
        <v>ECOLE MATERNELLE JEAN JAURES</v>
      </c>
      <c r="G726" s="72" t="s">
        <v>3768</v>
      </c>
      <c r="H726" s="72" t="s">
        <v>3669</v>
      </c>
      <c r="I726" s="73" t="s">
        <v>3670</v>
      </c>
      <c r="J726" s="74" t="s">
        <v>3769</v>
      </c>
      <c r="K726" s="72" t="s">
        <v>3670</v>
      </c>
      <c r="L726" s="72" t="s">
        <v>83</v>
      </c>
      <c r="M726" s="75"/>
      <c r="N726" s="75"/>
      <c r="O726" s="75">
        <v>6844</v>
      </c>
      <c r="P726" s="72">
        <v>638369.30000000005</v>
      </c>
      <c r="Q726" s="72">
        <v>6869790.7000000002</v>
      </c>
      <c r="R726" s="72">
        <v>48.925145000000001</v>
      </c>
      <c r="S726" s="72">
        <v>2.158922</v>
      </c>
      <c r="T726" s="194" t="str">
        <f t="shared" si="58"/>
        <v>JEAN JAURES</v>
      </c>
      <c r="U726" s="190" t="str">
        <f t="shared" si="59"/>
        <v>JEAN JAURES</v>
      </c>
      <c r="V726" s="76" t="s">
        <v>1961</v>
      </c>
    </row>
    <row r="727" spans="1:22" s="71" customFormat="1" ht="12.75" customHeight="1">
      <c r="A727" s="72" t="s">
        <v>3770</v>
      </c>
      <c r="B727" s="72" t="s">
        <v>3771</v>
      </c>
      <c r="C727" s="72" t="s">
        <v>4787</v>
      </c>
      <c r="D727" s="197" t="str">
        <f t="shared" si="56"/>
        <v>Paul Bert</v>
      </c>
      <c r="E727" s="197" t="str">
        <f t="shared" si="57"/>
        <v>PAUL BERT</v>
      </c>
      <c r="F727" s="189" t="str">
        <f t="shared" si="55"/>
        <v>ECOLE MATERNELLE PAUL BERT</v>
      </c>
      <c r="G727" s="72" t="s">
        <v>3772</v>
      </c>
      <c r="H727" s="72" t="s">
        <v>3669</v>
      </c>
      <c r="I727" s="73" t="s">
        <v>3670</v>
      </c>
      <c r="J727" s="74" t="s">
        <v>3773</v>
      </c>
      <c r="K727" s="72" t="s">
        <v>3670</v>
      </c>
      <c r="L727" s="72" t="s">
        <v>83</v>
      </c>
      <c r="M727" s="75" t="s">
        <v>109</v>
      </c>
      <c r="N727" s="75"/>
      <c r="O727" s="75">
        <v>5768</v>
      </c>
      <c r="P727" s="72">
        <v>641304.6</v>
      </c>
      <c r="Q727" s="72">
        <v>6871720</v>
      </c>
      <c r="R727" s="72">
        <v>48.942768000000001</v>
      </c>
      <c r="S727" s="72">
        <v>2.1987100000000002</v>
      </c>
      <c r="T727" s="194" t="str">
        <f t="shared" si="58"/>
        <v>PAUL BERT</v>
      </c>
      <c r="U727" s="190" t="str">
        <f t="shared" si="59"/>
        <v>PAUL BERT</v>
      </c>
      <c r="V727" s="76" t="s">
        <v>1961</v>
      </c>
    </row>
    <row r="728" spans="1:22" s="71" customFormat="1" ht="12.75" customHeight="1">
      <c r="A728" s="72" t="s">
        <v>3774</v>
      </c>
      <c r="B728" s="72" t="s">
        <v>3775</v>
      </c>
      <c r="C728" s="72" t="s">
        <v>1622</v>
      </c>
      <c r="D728" s="197" t="str">
        <f t="shared" si="56"/>
        <v>Danielle Casanova</v>
      </c>
      <c r="E728" s="197" t="str">
        <f t="shared" si="57"/>
        <v>DANIELLE CASANOVA</v>
      </c>
      <c r="F728" s="189" t="str">
        <f t="shared" si="55"/>
        <v>ECOLE MATERNELLE DANIELLE CASANOVA</v>
      </c>
      <c r="G728" s="72" t="s">
        <v>3776</v>
      </c>
      <c r="H728" s="72" t="s">
        <v>3669</v>
      </c>
      <c r="I728" s="73" t="s">
        <v>3670</v>
      </c>
      <c r="J728" s="74" t="s">
        <v>3777</v>
      </c>
      <c r="K728" s="72" t="s">
        <v>3670</v>
      </c>
      <c r="L728" s="72" t="s">
        <v>83</v>
      </c>
      <c r="M728" s="75"/>
      <c r="N728" s="75"/>
      <c r="O728" s="75">
        <v>9132</v>
      </c>
      <c r="P728" s="72">
        <v>638567.30000000005</v>
      </c>
      <c r="Q728" s="72">
        <v>6870460.4000000004</v>
      </c>
      <c r="R728" s="72">
        <v>48.931185999999997</v>
      </c>
      <c r="S728" s="72">
        <v>2.161527</v>
      </c>
      <c r="T728" s="194" t="str">
        <f t="shared" si="58"/>
        <v>DANIELLE CASANOVA</v>
      </c>
      <c r="U728" s="190" t="str">
        <f t="shared" si="59"/>
        <v>DANIELLE CASANOVA</v>
      </c>
      <c r="V728" s="76" t="s">
        <v>1961</v>
      </c>
    </row>
    <row r="729" spans="1:22" s="71" customFormat="1" ht="12.75" customHeight="1">
      <c r="A729" s="72" t="s">
        <v>3778</v>
      </c>
      <c r="B729" s="72" t="s">
        <v>3779</v>
      </c>
      <c r="C729" s="72" t="s">
        <v>3780</v>
      </c>
      <c r="D729" s="197" t="str">
        <f t="shared" si="56"/>
        <v>Joliot-Curie</v>
      </c>
      <c r="E729" s="197" t="str">
        <f t="shared" si="57"/>
        <v>JOLIOT-CURIE</v>
      </c>
      <c r="F729" s="189" t="str">
        <f t="shared" si="55"/>
        <v>ECOLE MATERNELLE JOLIOT-CURIE</v>
      </c>
      <c r="G729" s="72" t="s">
        <v>3781</v>
      </c>
      <c r="H729" s="72" t="s">
        <v>3669</v>
      </c>
      <c r="I729" s="73" t="s">
        <v>3670</v>
      </c>
      <c r="J729" s="74" t="s">
        <v>3782</v>
      </c>
      <c r="K729" s="72" t="s">
        <v>3670</v>
      </c>
      <c r="L729" s="72" t="s">
        <v>83</v>
      </c>
      <c r="M729" s="75"/>
      <c r="N729" s="75"/>
      <c r="O729" s="75">
        <v>4466</v>
      </c>
      <c r="P729" s="72">
        <v>639986.6</v>
      </c>
      <c r="Q729" s="72">
        <v>6871616.7999999998</v>
      </c>
      <c r="R729" s="72">
        <v>48.941718000000002</v>
      </c>
      <c r="S729" s="72">
        <v>2.180733</v>
      </c>
      <c r="T729" s="194" t="str">
        <f t="shared" si="58"/>
        <v>JOLIOT-CURIE</v>
      </c>
      <c r="U729" s="190" t="str">
        <f t="shared" si="59"/>
        <v>JOLIOT-CURIE</v>
      </c>
      <c r="V729" s="76" t="s">
        <v>1961</v>
      </c>
    </row>
    <row r="730" spans="1:22" s="71" customFormat="1" ht="12.75" customHeight="1">
      <c r="A730" s="72" t="s">
        <v>3783</v>
      </c>
      <c r="B730" s="72" t="s">
        <v>3784</v>
      </c>
      <c r="C730" s="72" t="s">
        <v>1562</v>
      </c>
      <c r="D730" s="197" t="str">
        <f t="shared" si="56"/>
        <v>Paul Langevin</v>
      </c>
      <c r="E730" s="197" t="str">
        <f t="shared" si="57"/>
        <v>PAUL LANGEVIN</v>
      </c>
      <c r="F730" s="189" t="str">
        <f t="shared" si="55"/>
        <v>ECOLE MATERNELLE PAUL LANGEVIN</v>
      </c>
      <c r="G730" s="72" t="s">
        <v>3785</v>
      </c>
      <c r="H730" s="72" t="s">
        <v>3669</v>
      </c>
      <c r="I730" s="73" t="s">
        <v>3670</v>
      </c>
      <c r="J730" s="74" t="s">
        <v>3786</v>
      </c>
      <c r="K730" s="72" t="s">
        <v>3670</v>
      </c>
      <c r="L730" s="72" t="s">
        <v>83</v>
      </c>
      <c r="M730" s="75"/>
      <c r="N730" s="75"/>
      <c r="O730" s="75">
        <v>2900</v>
      </c>
      <c r="P730" s="72">
        <v>639223</v>
      </c>
      <c r="Q730" s="72">
        <v>6871079.4000000004</v>
      </c>
      <c r="R730" s="72">
        <v>48.936813999999998</v>
      </c>
      <c r="S730" s="72">
        <v>2.1703869999999998</v>
      </c>
      <c r="T730" s="194" t="str">
        <f t="shared" si="58"/>
        <v>PAUL LANGEVIN</v>
      </c>
      <c r="U730" s="190" t="str">
        <f t="shared" si="59"/>
        <v>PAUL LANGEVIN</v>
      </c>
      <c r="V730" s="76" t="s">
        <v>1961</v>
      </c>
    </row>
    <row r="731" spans="1:22" s="71" customFormat="1" ht="12.75" customHeight="1">
      <c r="A731" s="72" t="s">
        <v>3787</v>
      </c>
      <c r="B731" s="72" t="s">
        <v>3788</v>
      </c>
      <c r="C731" s="72" t="s">
        <v>3789</v>
      </c>
      <c r="D731" s="197" t="str">
        <f t="shared" si="56"/>
        <v>Madame de Sévigné</v>
      </c>
      <c r="E731" s="197" t="str">
        <f t="shared" si="57"/>
        <v>MADAME DE SEVIGNE</v>
      </c>
      <c r="F731" s="189" t="str">
        <f t="shared" si="55"/>
        <v>ECOLE MATERNELLE MADAME DE SEVIGNE</v>
      </c>
      <c r="G731" s="72" t="s">
        <v>3790</v>
      </c>
      <c r="H731" s="72" t="s">
        <v>3669</v>
      </c>
      <c r="I731" s="73" t="s">
        <v>3670</v>
      </c>
      <c r="J731" s="74" t="s">
        <v>3791</v>
      </c>
      <c r="K731" s="72" t="s">
        <v>3670</v>
      </c>
      <c r="L731" s="72" t="s">
        <v>83</v>
      </c>
      <c r="M731" s="75" t="s">
        <v>109</v>
      </c>
      <c r="N731" s="75"/>
      <c r="O731" s="75">
        <v>4086</v>
      </c>
      <c r="P731" s="72">
        <v>638928.30000000005</v>
      </c>
      <c r="Q731" s="72">
        <v>6871834.2000000002</v>
      </c>
      <c r="R731" s="72">
        <v>48.943573999999998</v>
      </c>
      <c r="S731" s="72">
        <v>2.1662560000000002</v>
      </c>
      <c r="T731" s="194" t="str">
        <f t="shared" si="58"/>
        <v>MADAME DE SEVIGNE</v>
      </c>
      <c r="U731" s="190" t="str">
        <f t="shared" si="59"/>
        <v>MADAME DE SEVIGNE</v>
      </c>
      <c r="V731" s="76" t="s">
        <v>1961</v>
      </c>
    </row>
    <row r="732" spans="1:22" s="71" customFormat="1" ht="12.75" customHeight="1">
      <c r="A732" s="72" t="s">
        <v>3792</v>
      </c>
      <c r="B732" s="72" t="s">
        <v>3793</v>
      </c>
      <c r="C732" s="72" t="s">
        <v>245</v>
      </c>
      <c r="D732" s="197" t="str">
        <f t="shared" si="56"/>
        <v/>
      </c>
      <c r="E732" s="197" t="str">
        <f t="shared" si="57"/>
        <v/>
      </c>
      <c r="F732" s="189" t="str">
        <f t="shared" si="55"/>
        <v xml:space="preserve">ECOLE PRIMAIRE </v>
      </c>
      <c r="G732" s="72" t="s">
        <v>3794</v>
      </c>
      <c r="H732" s="72" t="s">
        <v>461</v>
      </c>
      <c r="I732" s="73" t="s">
        <v>3795</v>
      </c>
      <c r="J732" s="74" t="s">
        <v>3796</v>
      </c>
      <c r="K732" s="72" t="s">
        <v>400</v>
      </c>
      <c r="L732" s="72" t="s">
        <v>195</v>
      </c>
      <c r="M732" s="75"/>
      <c r="N732" s="75"/>
      <c r="O732" s="75">
        <v>5388</v>
      </c>
      <c r="P732" s="72">
        <v>614622.69999999995</v>
      </c>
      <c r="Q732" s="72">
        <v>6860411.5</v>
      </c>
      <c r="R732" s="72">
        <v>48.838093999999998</v>
      </c>
      <c r="S732" s="72">
        <v>1.836776</v>
      </c>
      <c r="T732" s="194" t="str">
        <f t="shared" si="58"/>
        <v>SAULX MARCHAIS</v>
      </c>
      <c r="U732" s="190" t="str">
        <f t="shared" si="59"/>
        <v>SAULX MARCHAIS</v>
      </c>
      <c r="V732" s="76" t="s">
        <v>401</v>
      </c>
    </row>
    <row r="733" spans="1:22" s="71" customFormat="1" ht="12.75" customHeight="1">
      <c r="A733" s="72" t="s">
        <v>3797</v>
      </c>
      <c r="B733" s="72" t="s">
        <v>3798</v>
      </c>
      <c r="C733" s="72" t="s">
        <v>245</v>
      </c>
      <c r="D733" s="197" t="str">
        <f t="shared" si="56"/>
        <v/>
      </c>
      <c r="E733" s="197" t="str">
        <f t="shared" si="57"/>
        <v/>
      </c>
      <c r="F733" s="189" t="str">
        <f t="shared" si="55"/>
        <v xml:space="preserve">ECOLE PRIMAIRE </v>
      </c>
      <c r="G733" s="72" t="s">
        <v>3799</v>
      </c>
      <c r="H733" s="72" t="s">
        <v>799</v>
      </c>
      <c r="I733" s="73" t="s">
        <v>3800</v>
      </c>
      <c r="J733" s="74" t="s">
        <v>3801</v>
      </c>
      <c r="K733" s="72" t="s">
        <v>164</v>
      </c>
      <c r="L733" s="72" t="s">
        <v>195</v>
      </c>
      <c r="M733" s="75"/>
      <c r="N733" s="75"/>
      <c r="O733" s="75">
        <v>8710</v>
      </c>
      <c r="P733" s="72">
        <v>625016.30000000005</v>
      </c>
      <c r="Q733" s="72">
        <v>6843449.7999999998</v>
      </c>
      <c r="R733" s="72">
        <v>48.686847</v>
      </c>
      <c r="S733" s="72">
        <v>1.9813480000000001</v>
      </c>
      <c r="T733" s="194" t="str">
        <f t="shared" si="58"/>
        <v>SENLISSE</v>
      </c>
      <c r="U733" s="190" t="str">
        <f t="shared" si="59"/>
        <v>SENLISSE</v>
      </c>
      <c r="V733" s="76" t="s">
        <v>655</v>
      </c>
    </row>
    <row r="734" spans="1:22" s="71" customFormat="1" ht="12.75" customHeight="1">
      <c r="A734" s="72" t="s">
        <v>3802</v>
      </c>
      <c r="B734" s="72" t="s">
        <v>3803</v>
      </c>
      <c r="C734" s="72" t="s">
        <v>245</v>
      </c>
      <c r="D734" s="197" t="str">
        <f t="shared" si="56"/>
        <v/>
      </c>
      <c r="E734" s="197" t="str">
        <f t="shared" si="57"/>
        <v/>
      </c>
      <c r="F734" s="189" t="str">
        <f t="shared" si="55"/>
        <v xml:space="preserve">ECOLE ELEMENTAIRE </v>
      </c>
      <c r="G734" s="72" t="s">
        <v>3804</v>
      </c>
      <c r="H734" s="72" t="s">
        <v>327</v>
      </c>
      <c r="I734" s="73" t="s">
        <v>3805</v>
      </c>
      <c r="J734" s="74" t="s">
        <v>3806</v>
      </c>
      <c r="K734" s="72" t="s">
        <v>400</v>
      </c>
      <c r="L734" s="72" t="s">
        <v>165</v>
      </c>
      <c r="M734" s="75"/>
      <c r="N734" s="75"/>
      <c r="O734" s="75">
        <v>9015</v>
      </c>
      <c r="P734" s="72">
        <v>603130.4</v>
      </c>
      <c r="Q734" s="72">
        <v>6866690.0999999996</v>
      </c>
      <c r="R734" s="72">
        <v>48.892926000000003</v>
      </c>
      <c r="S734" s="72">
        <v>1.678796</v>
      </c>
      <c r="T734" s="194" t="str">
        <f t="shared" si="58"/>
        <v>SEPTEUIL</v>
      </c>
      <c r="U734" s="190" t="str">
        <f t="shared" si="59"/>
        <v>SEPTEUIL</v>
      </c>
      <c r="V734" s="76" t="s">
        <v>251</v>
      </c>
    </row>
    <row r="735" spans="1:22" s="71" customFormat="1" ht="12.75" customHeight="1">
      <c r="A735" s="72" t="s">
        <v>3807</v>
      </c>
      <c r="B735" s="72" t="s">
        <v>3808</v>
      </c>
      <c r="C735" s="72" t="s">
        <v>262</v>
      </c>
      <c r="D735" s="197" t="str">
        <f t="shared" si="56"/>
        <v/>
      </c>
      <c r="E735" s="197" t="str">
        <f t="shared" si="57"/>
        <v/>
      </c>
      <c r="F735" s="189" t="str">
        <f t="shared" si="55"/>
        <v xml:space="preserve">ECOLE MATERNELLE </v>
      </c>
      <c r="G735" s="72" t="s">
        <v>3809</v>
      </c>
      <c r="H735" s="72" t="s">
        <v>327</v>
      </c>
      <c r="I735" s="73" t="s">
        <v>3805</v>
      </c>
      <c r="J735" s="74" t="s">
        <v>3810</v>
      </c>
      <c r="K735" s="72" t="s">
        <v>400</v>
      </c>
      <c r="L735" s="72" t="s">
        <v>83</v>
      </c>
      <c r="M735" s="75"/>
      <c r="N735" s="75"/>
      <c r="O735" s="75">
        <v>1354</v>
      </c>
      <c r="P735" s="72">
        <v>603126.19999999995</v>
      </c>
      <c r="Q735" s="72">
        <v>6866725.2999999998</v>
      </c>
      <c r="R735" s="72">
        <v>48.893241000000003</v>
      </c>
      <c r="S735" s="72">
        <v>1.6787300000000001</v>
      </c>
      <c r="T735" s="194" t="str">
        <f t="shared" si="58"/>
        <v>SEPTEUIL</v>
      </c>
      <c r="U735" s="190" t="str">
        <f t="shared" si="59"/>
        <v>SEPTEUIL</v>
      </c>
      <c r="V735" s="76" t="s">
        <v>251</v>
      </c>
    </row>
    <row r="736" spans="1:22" s="71" customFormat="1" ht="12.75" customHeight="1">
      <c r="A736" s="72" t="s">
        <v>3811</v>
      </c>
      <c r="B736" s="72" t="s">
        <v>3812</v>
      </c>
      <c r="C736" s="72" t="s">
        <v>245</v>
      </c>
      <c r="D736" s="197" t="str">
        <f t="shared" si="56"/>
        <v/>
      </c>
      <c r="E736" s="197" t="str">
        <f t="shared" si="57"/>
        <v/>
      </c>
      <c r="F736" s="189" t="str">
        <f t="shared" si="55"/>
        <v xml:space="preserve">ECOLE PRIMAIRE </v>
      </c>
      <c r="G736" s="72" t="s">
        <v>3813</v>
      </c>
      <c r="H736" s="72" t="s">
        <v>504</v>
      </c>
      <c r="I736" s="73" t="s">
        <v>3814</v>
      </c>
      <c r="J736" s="74" t="s">
        <v>3815</v>
      </c>
      <c r="K736" s="72" t="s">
        <v>452</v>
      </c>
      <c r="L736" s="72" t="s">
        <v>195</v>
      </c>
      <c r="M736" s="75"/>
      <c r="N736" s="75"/>
      <c r="O736" s="75">
        <v>1230</v>
      </c>
      <c r="P736" s="72">
        <v>602953.9</v>
      </c>
      <c r="Q736" s="72">
        <v>6873838.7999999998</v>
      </c>
      <c r="R736" s="72">
        <v>48.957175999999997</v>
      </c>
      <c r="S736" s="72">
        <v>1.6747529999999999</v>
      </c>
      <c r="T736" s="194" t="str">
        <f t="shared" si="58"/>
        <v>SOINDRES</v>
      </c>
      <c r="U736" s="190" t="str">
        <f t="shared" si="59"/>
        <v>SOINDRES</v>
      </c>
      <c r="V736" s="76" t="s">
        <v>251</v>
      </c>
    </row>
    <row r="737" spans="1:22" s="71" customFormat="1" ht="12.75" customHeight="1">
      <c r="A737" s="72" t="s">
        <v>3816</v>
      </c>
      <c r="B737" s="72" t="s">
        <v>3817</v>
      </c>
      <c r="C737" s="72" t="s">
        <v>3818</v>
      </c>
      <c r="D737" s="197" t="str">
        <f t="shared" si="56"/>
        <v>La Genetière</v>
      </c>
      <c r="E737" s="197" t="str">
        <f t="shared" si="57"/>
        <v>LA GENETIERE</v>
      </c>
      <c r="F737" s="189" t="str">
        <f t="shared" si="55"/>
        <v>ECOLE PRIMAIRE LA GENETIERE</v>
      </c>
      <c r="G737" s="72" t="s">
        <v>3819</v>
      </c>
      <c r="H737" s="72" t="s">
        <v>956</v>
      </c>
      <c r="I737" s="73" t="s">
        <v>3820</v>
      </c>
      <c r="J737" s="74" t="s">
        <v>3821</v>
      </c>
      <c r="K737" s="72" t="s">
        <v>164</v>
      </c>
      <c r="L737" s="72" t="s">
        <v>195</v>
      </c>
      <c r="M737" s="75"/>
      <c r="N737" s="75"/>
      <c r="O737" s="75">
        <v>4566</v>
      </c>
      <c r="P737" s="72">
        <v>617090</v>
      </c>
      <c r="Q737" s="72">
        <v>6831284.7000000002</v>
      </c>
      <c r="R737" s="72">
        <v>48.576464999999999</v>
      </c>
      <c r="S737" s="72">
        <v>1.876036</v>
      </c>
      <c r="T737" s="194" t="str">
        <f t="shared" si="58"/>
        <v>LA GENETIERE</v>
      </c>
      <c r="U737" s="190" t="str">
        <f t="shared" si="59"/>
        <v>LA GENETIERE</v>
      </c>
      <c r="V737" s="76" t="s">
        <v>166</v>
      </c>
    </row>
    <row r="738" spans="1:22" s="71" customFormat="1" ht="12.75" customHeight="1">
      <c r="A738" s="72" t="s">
        <v>3822</v>
      </c>
      <c r="B738" s="72" t="s">
        <v>3823</v>
      </c>
      <c r="C738" s="72" t="s">
        <v>3824</v>
      </c>
      <c r="D738" s="197" t="str">
        <f t="shared" si="56"/>
        <v>Jeu de Paume</v>
      </c>
      <c r="E738" s="197" t="str">
        <f t="shared" si="57"/>
        <v>JEU DE PAUME</v>
      </c>
      <c r="F738" s="189" t="str">
        <f t="shared" si="55"/>
        <v>ECOLE MATERNELLE JEU DE PAUME</v>
      </c>
      <c r="G738" s="72" t="s">
        <v>3825</v>
      </c>
      <c r="H738" s="72" t="s">
        <v>2394</v>
      </c>
      <c r="I738" s="73" t="s">
        <v>3826</v>
      </c>
      <c r="J738" s="74" t="s">
        <v>3827</v>
      </c>
      <c r="K738" s="72" t="s">
        <v>164</v>
      </c>
      <c r="L738" s="72" t="s">
        <v>83</v>
      </c>
      <c r="M738" s="75"/>
      <c r="N738" s="75"/>
      <c r="O738" s="75">
        <v>7461</v>
      </c>
      <c r="P738" s="72">
        <v>621946.1</v>
      </c>
      <c r="Q738" s="72">
        <v>6830743.2999999998</v>
      </c>
      <c r="R738" s="72">
        <v>48.572198999999998</v>
      </c>
      <c r="S738" s="72">
        <v>1.9419569999999999</v>
      </c>
      <c r="T738" s="194" t="str">
        <f t="shared" si="58"/>
        <v>JEU DE PAUME</v>
      </c>
      <c r="U738" s="190" t="str">
        <f t="shared" si="59"/>
        <v>JEU DE PAUME</v>
      </c>
      <c r="V738" s="76" t="s">
        <v>166</v>
      </c>
    </row>
    <row r="739" spans="1:22" s="71" customFormat="1" ht="12.75" customHeight="1">
      <c r="A739" s="72" t="s">
        <v>3828</v>
      </c>
      <c r="B739" s="72" t="s">
        <v>3829</v>
      </c>
      <c r="C739" s="72" t="s">
        <v>3830</v>
      </c>
      <c r="D739" s="197" t="str">
        <f t="shared" si="56"/>
        <v>Guhermont</v>
      </c>
      <c r="E739" s="197" t="str">
        <f t="shared" si="57"/>
        <v>GUHERMONT</v>
      </c>
      <c r="F739" s="189" t="str">
        <f t="shared" si="55"/>
        <v>ECOLE ELEMENTAIRE GUHERMONT</v>
      </c>
      <c r="G739" s="72" t="s">
        <v>3831</v>
      </c>
      <c r="H739" s="72" t="s">
        <v>2394</v>
      </c>
      <c r="I739" s="73" t="s">
        <v>3826</v>
      </c>
      <c r="J739" s="74" t="s">
        <v>3832</v>
      </c>
      <c r="K739" s="72" t="s">
        <v>164</v>
      </c>
      <c r="L739" s="72" t="s">
        <v>165</v>
      </c>
      <c r="M739" s="75"/>
      <c r="N739" s="75"/>
      <c r="O739" s="75">
        <v>8247</v>
      </c>
      <c r="P739" s="72">
        <v>622343.9</v>
      </c>
      <c r="Q739" s="72">
        <v>6831013.4000000004</v>
      </c>
      <c r="R739" s="72">
        <v>48.574677000000001</v>
      </c>
      <c r="S739" s="72">
        <v>1.9473</v>
      </c>
      <c r="T739" s="194" t="str">
        <f t="shared" si="58"/>
        <v>GUHERMONT</v>
      </c>
      <c r="U739" s="190" t="str">
        <f t="shared" si="59"/>
        <v>GUHERMONT</v>
      </c>
      <c r="V739" s="76" t="s">
        <v>166</v>
      </c>
    </row>
    <row r="740" spans="1:22" s="71" customFormat="1" ht="12.75" customHeight="1">
      <c r="A740" s="72" t="s">
        <v>3833</v>
      </c>
      <c r="B740" s="72" t="s">
        <v>3834</v>
      </c>
      <c r="C740" s="72" t="s">
        <v>3835</v>
      </c>
      <c r="D740" s="197" t="str">
        <f t="shared" si="56"/>
        <v>Camescasse</v>
      </c>
      <c r="E740" s="197" t="str">
        <f t="shared" si="57"/>
        <v>CAMESCASSE</v>
      </c>
      <c r="F740" s="189" t="str">
        <f t="shared" si="55"/>
        <v>ECOLE ELEMENTAIRE CAMESCASSE</v>
      </c>
      <c r="G740" s="72" t="s">
        <v>3836</v>
      </c>
      <c r="H740" s="72" t="s">
        <v>2394</v>
      </c>
      <c r="I740" s="73" t="s">
        <v>3826</v>
      </c>
      <c r="J740" s="74" t="s">
        <v>3837</v>
      </c>
      <c r="K740" s="72" t="s">
        <v>164</v>
      </c>
      <c r="L740" s="72" t="s">
        <v>165</v>
      </c>
      <c r="M740" s="75"/>
      <c r="N740" s="75"/>
      <c r="O740" s="75">
        <v>8448</v>
      </c>
      <c r="P740" s="72">
        <v>622070.30000000005</v>
      </c>
      <c r="Q740" s="72">
        <v>6830920.9000000004</v>
      </c>
      <c r="R740" s="72">
        <v>48.573811999999997</v>
      </c>
      <c r="S740" s="72">
        <v>1.943608</v>
      </c>
      <c r="T740" s="194" t="str">
        <f t="shared" si="58"/>
        <v>CAMESCASSE</v>
      </c>
      <c r="U740" s="190" t="str">
        <f t="shared" si="59"/>
        <v>CAMESCASSE</v>
      </c>
      <c r="V740" s="76" t="s">
        <v>166</v>
      </c>
    </row>
    <row r="741" spans="1:22" s="71" customFormat="1" ht="12.75" customHeight="1">
      <c r="A741" s="72" t="s">
        <v>3838</v>
      </c>
      <c r="B741" s="72" t="s">
        <v>3839</v>
      </c>
      <c r="C741" s="72" t="s">
        <v>3840</v>
      </c>
      <c r="D741" s="197" t="str">
        <f t="shared" si="56"/>
        <v>Guhermont</v>
      </c>
      <c r="E741" s="197" t="str">
        <f t="shared" si="57"/>
        <v>GUHERMONT</v>
      </c>
      <c r="F741" s="189" t="str">
        <f t="shared" si="55"/>
        <v>ECOLE MATERNELLE GUHERMONT</v>
      </c>
      <c r="G741" s="72" t="s">
        <v>3841</v>
      </c>
      <c r="H741" s="72" t="s">
        <v>2394</v>
      </c>
      <c r="I741" s="73" t="s">
        <v>3826</v>
      </c>
      <c r="J741" s="74" t="s">
        <v>3842</v>
      </c>
      <c r="K741" s="72" t="s">
        <v>164</v>
      </c>
      <c r="L741" s="72" t="s">
        <v>83</v>
      </c>
      <c r="M741" s="75"/>
      <c r="N741" s="75"/>
      <c r="O741" s="75">
        <v>7945</v>
      </c>
      <c r="P741" s="72">
        <v>622124.1</v>
      </c>
      <c r="Q741" s="72">
        <v>6830997.0999999996</v>
      </c>
      <c r="R741" s="72">
        <v>48.574503999999997</v>
      </c>
      <c r="S741" s="72">
        <v>1.9443239999999999</v>
      </c>
      <c r="T741" s="194" t="str">
        <f t="shared" si="58"/>
        <v>GUHERMONT</v>
      </c>
      <c r="U741" s="190" t="str">
        <f t="shared" si="59"/>
        <v>GUHERMONT</v>
      </c>
      <c r="V741" s="76" t="s">
        <v>166</v>
      </c>
    </row>
    <row r="742" spans="1:22" s="71" customFormat="1" ht="12.75" customHeight="1">
      <c r="A742" s="72" t="s">
        <v>3843</v>
      </c>
      <c r="B742" s="72" t="s">
        <v>3844</v>
      </c>
      <c r="C742" s="72" t="s">
        <v>774</v>
      </c>
      <c r="D742" s="197" t="str">
        <f t="shared" si="56"/>
        <v>Victor Hugo</v>
      </c>
      <c r="E742" s="197" t="str">
        <f t="shared" si="57"/>
        <v>VICTOR HUGO</v>
      </c>
      <c r="F742" s="189" t="str">
        <f t="shared" si="55"/>
        <v>ECOLE MATERNELLE VICTOR HUGO</v>
      </c>
      <c r="G742" s="72" t="s">
        <v>3845</v>
      </c>
      <c r="H742" s="72" t="s">
        <v>3846</v>
      </c>
      <c r="I742" s="73" t="s">
        <v>3847</v>
      </c>
      <c r="J742" s="74" t="s">
        <v>3848</v>
      </c>
      <c r="K742" s="72" t="s">
        <v>514</v>
      </c>
      <c r="L742" s="72" t="s">
        <v>83</v>
      </c>
      <c r="M742" s="75"/>
      <c r="N742" s="75"/>
      <c r="O742" s="75">
        <v>4990</v>
      </c>
      <c r="P742" s="72">
        <v>631061.19999999995</v>
      </c>
      <c r="Q742" s="72">
        <v>6855986.7999999998</v>
      </c>
      <c r="R742" s="72">
        <v>48.800272</v>
      </c>
      <c r="S742" s="72">
        <v>2.061436</v>
      </c>
      <c r="T742" s="194" t="str">
        <f t="shared" si="58"/>
        <v>VICTOR HUGO</v>
      </c>
      <c r="U742" s="190" t="str">
        <f t="shared" si="59"/>
        <v>VICTOR HUGO</v>
      </c>
      <c r="V742" s="76" t="s">
        <v>515</v>
      </c>
    </row>
    <row r="743" spans="1:22" s="71" customFormat="1" ht="12.75" customHeight="1">
      <c r="A743" s="72" t="s">
        <v>3849</v>
      </c>
      <c r="B743" s="72" t="s">
        <v>3850</v>
      </c>
      <c r="C743" s="72" t="s">
        <v>1964</v>
      </c>
      <c r="D743" s="197" t="str">
        <f t="shared" si="56"/>
        <v>Jean Jaurès</v>
      </c>
      <c r="E743" s="197" t="str">
        <f t="shared" si="57"/>
        <v>JEAN JAURES</v>
      </c>
      <c r="F743" s="189" t="str">
        <f t="shared" si="55"/>
        <v>ECOLE ELEMENTAIRE JEAN JAURES</v>
      </c>
      <c r="G743" s="72" t="s">
        <v>3851</v>
      </c>
      <c r="H743" s="72" t="s">
        <v>3846</v>
      </c>
      <c r="I743" s="73" t="s">
        <v>3847</v>
      </c>
      <c r="J743" s="74" t="s">
        <v>3852</v>
      </c>
      <c r="K743" s="72" t="s">
        <v>514</v>
      </c>
      <c r="L743" s="72" t="s">
        <v>165</v>
      </c>
      <c r="M743" s="75"/>
      <c r="N743" s="75"/>
      <c r="O743" s="75">
        <v>2054</v>
      </c>
      <c r="P743" s="72">
        <v>631161.69999999995</v>
      </c>
      <c r="Q743" s="72">
        <v>6855927.2999999998</v>
      </c>
      <c r="R743" s="72">
        <v>48.799747000000004</v>
      </c>
      <c r="S743" s="72">
        <v>2.0628129999999998</v>
      </c>
      <c r="T743" s="194" t="str">
        <f t="shared" si="58"/>
        <v>JEAN JAURES</v>
      </c>
      <c r="U743" s="190" t="str">
        <f t="shared" si="59"/>
        <v>JEAN JAURES</v>
      </c>
      <c r="V743" s="76" t="s">
        <v>515</v>
      </c>
    </row>
    <row r="744" spans="1:22" s="71" customFormat="1" ht="12.75" customHeight="1">
      <c r="A744" s="72" t="s">
        <v>3853</v>
      </c>
      <c r="B744" s="72" t="s">
        <v>3854</v>
      </c>
      <c r="C744" s="72" t="s">
        <v>203</v>
      </c>
      <c r="D744" s="197" t="str">
        <f t="shared" si="56"/>
        <v>Irène Joliot-Curie</v>
      </c>
      <c r="E744" s="197" t="str">
        <f t="shared" si="57"/>
        <v>IRENE JOLIOT-CURIE</v>
      </c>
      <c r="F744" s="189" t="str">
        <f t="shared" si="55"/>
        <v>ECOLE ELEMENTAIRE IRENE JOLIOT-CURIE</v>
      </c>
      <c r="G744" s="72" t="s">
        <v>3855</v>
      </c>
      <c r="H744" s="72" t="s">
        <v>3846</v>
      </c>
      <c r="I744" s="73" t="s">
        <v>3847</v>
      </c>
      <c r="J744" s="74" t="s">
        <v>3856</v>
      </c>
      <c r="K744" s="72" t="s">
        <v>514</v>
      </c>
      <c r="L744" s="72" t="s">
        <v>165</v>
      </c>
      <c r="M744" s="75"/>
      <c r="N744" s="75"/>
      <c r="O744" s="75">
        <v>5453</v>
      </c>
      <c r="P744" s="72">
        <v>630894.30000000005</v>
      </c>
      <c r="Q744" s="72">
        <v>6856085</v>
      </c>
      <c r="R744" s="72">
        <v>48.801136999999997</v>
      </c>
      <c r="S744" s="72">
        <v>2.059148</v>
      </c>
      <c r="T744" s="194" t="str">
        <f t="shared" si="58"/>
        <v>IRENE JOLIOT-CURIE</v>
      </c>
      <c r="U744" s="190" t="str">
        <f t="shared" si="59"/>
        <v>IRENE JOLIOT-CURIE</v>
      </c>
      <c r="V744" s="76" t="s">
        <v>515</v>
      </c>
    </row>
    <row r="745" spans="1:22" s="71" customFormat="1" ht="12.75" customHeight="1">
      <c r="A745" s="72" t="s">
        <v>3857</v>
      </c>
      <c r="B745" s="72" t="s">
        <v>3858</v>
      </c>
      <c r="C745" s="72" t="s">
        <v>3859</v>
      </c>
      <c r="D745" s="197" t="str">
        <f t="shared" si="56"/>
        <v>Romain Rolland</v>
      </c>
      <c r="E745" s="197" t="str">
        <f t="shared" si="57"/>
        <v>ROMAIN ROLLAND</v>
      </c>
      <c r="F745" s="189" t="str">
        <f t="shared" si="55"/>
        <v>ECOLE ELEMENTAIRE ROMAIN ROLLAND</v>
      </c>
      <c r="G745" s="72" t="s">
        <v>3860</v>
      </c>
      <c r="H745" s="72" t="s">
        <v>3846</v>
      </c>
      <c r="I745" s="73" t="s">
        <v>3847</v>
      </c>
      <c r="J745" s="74" t="s">
        <v>3861</v>
      </c>
      <c r="K745" s="72" t="s">
        <v>514</v>
      </c>
      <c r="L745" s="72" t="s">
        <v>165</v>
      </c>
      <c r="M745" s="75"/>
      <c r="N745" s="75"/>
      <c r="O745" s="75">
        <v>3939</v>
      </c>
      <c r="P745" s="72">
        <v>630643.80000000005</v>
      </c>
      <c r="Q745" s="72">
        <v>6856771.9000000004</v>
      </c>
      <c r="R745" s="72">
        <v>48.807287000000002</v>
      </c>
      <c r="S745" s="72">
        <v>2.0556260000000002</v>
      </c>
      <c r="T745" s="194" t="str">
        <f t="shared" si="58"/>
        <v>ROMAIN ROLLAND</v>
      </c>
      <c r="U745" s="190" t="str">
        <f t="shared" si="59"/>
        <v>ROMAIN ROLLAND</v>
      </c>
      <c r="V745" s="76" t="s">
        <v>515</v>
      </c>
    </row>
    <row r="746" spans="1:22" s="71" customFormat="1" ht="12.75" customHeight="1">
      <c r="A746" s="72" t="s">
        <v>3862</v>
      </c>
      <c r="B746" s="72" t="s">
        <v>3863</v>
      </c>
      <c r="C746" s="72" t="s">
        <v>3864</v>
      </c>
      <c r="D746" s="197" t="str">
        <f t="shared" si="56"/>
        <v>Ernest Bizet</v>
      </c>
      <c r="E746" s="197" t="str">
        <f t="shared" si="57"/>
        <v>ERNEST BIZET</v>
      </c>
      <c r="F746" s="189" t="str">
        <f t="shared" si="55"/>
        <v>ECOLE PRIMAIRE ERNEST BIZET</v>
      </c>
      <c r="G746" s="72" t="s">
        <v>3865</v>
      </c>
      <c r="H746" s="72" t="s">
        <v>3846</v>
      </c>
      <c r="I746" s="73" t="s">
        <v>3847</v>
      </c>
      <c r="J746" s="74" t="s">
        <v>3866</v>
      </c>
      <c r="K746" s="72" t="s">
        <v>514</v>
      </c>
      <c r="L746" s="72" t="s">
        <v>195</v>
      </c>
      <c r="M746" s="75"/>
      <c r="N746" s="75"/>
      <c r="O746" s="75">
        <v>3138</v>
      </c>
      <c r="P746" s="72">
        <v>631745.69999999995</v>
      </c>
      <c r="Q746" s="72">
        <v>6855360.4000000004</v>
      </c>
      <c r="R746" s="72">
        <v>48.794711</v>
      </c>
      <c r="S746" s="72">
        <v>2.0708540000000002</v>
      </c>
      <c r="T746" s="194" t="str">
        <f t="shared" si="58"/>
        <v>ERNEST BIZET</v>
      </c>
      <c r="U746" s="190" t="str">
        <f t="shared" si="59"/>
        <v>ERNEST BIZET</v>
      </c>
      <c r="V746" s="76" t="s">
        <v>515</v>
      </c>
    </row>
    <row r="747" spans="1:22" s="71" customFormat="1" ht="12.75" customHeight="1">
      <c r="A747" s="72" t="s">
        <v>3867</v>
      </c>
      <c r="B747" s="72" t="s">
        <v>3868</v>
      </c>
      <c r="C747" s="72" t="s">
        <v>3869</v>
      </c>
      <c r="D747" s="197" t="str">
        <f t="shared" si="56"/>
        <v>Léon Jouannet</v>
      </c>
      <c r="E747" s="197" t="str">
        <f t="shared" si="57"/>
        <v>LEON JOUANNET</v>
      </c>
      <c r="F747" s="189" t="str">
        <f t="shared" si="55"/>
        <v>ECOLE MATERNELLE LEON JOUANNET</v>
      </c>
      <c r="G747" s="72" t="s">
        <v>3870</v>
      </c>
      <c r="H747" s="72" t="s">
        <v>3846</v>
      </c>
      <c r="I747" s="73" t="s">
        <v>3847</v>
      </c>
      <c r="J747" s="74" t="s">
        <v>3871</v>
      </c>
      <c r="K747" s="72" t="s">
        <v>514</v>
      </c>
      <c r="L747" s="72" t="s">
        <v>83</v>
      </c>
      <c r="M747" s="75"/>
      <c r="N747" s="75"/>
      <c r="O747" s="75">
        <v>3357</v>
      </c>
      <c r="P747" s="72">
        <v>631170.5</v>
      </c>
      <c r="Q747" s="72">
        <v>6855987.9000000004</v>
      </c>
      <c r="R747" s="72">
        <v>48.800293000000003</v>
      </c>
      <c r="S747" s="72">
        <v>2.0629230000000001</v>
      </c>
      <c r="T747" s="194" t="str">
        <f t="shared" si="58"/>
        <v>LEON JOUANNET</v>
      </c>
      <c r="U747" s="190" t="str">
        <f t="shared" si="59"/>
        <v>LEON JOUANNET</v>
      </c>
      <c r="V747" s="76" t="s">
        <v>515</v>
      </c>
    </row>
    <row r="748" spans="1:22" s="71" customFormat="1" ht="12.75" customHeight="1">
      <c r="A748" s="72" t="s">
        <v>3872</v>
      </c>
      <c r="B748" s="72" t="s">
        <v>3873</v>
      </c>
      <c r="C748" s="72" t="s">
        <v>2360</v>
      </c>
      <c r="D748" s="197" t="str">
        <f t="shared" si="56"/>
        <v>Jean Macé</v>
      </c>
      <c r="E748" s="197" t="str">
        <f t="shared" si="57"/>
        <v>JEAN MACE</v>
      </c>
      <c r="F748" s="189" t="str">
        <f t="shared" si="55"/>
        <v>ECOLE MATERNELLE JEAN MACE</v>
      </c>
      <c r="G748" s="72" t="s">
        <v>2321</v>
      </c>
      <c r="H748" s="72" t="s">
        <v>3846</v>
      </c>
      <c r="I748" s="73" t="s">
        <v>3847</v>
      </c>
      <c r="J748" s="74" t="s">
        <v>3874</v>
      </c>
      <c r="K748" s="72" t="s">
        <v>514</v>
      </c>
      <c r="L748" s="72" t="s">
        <v>83</v>
      </c>
      <c r="M748" s="75"/>
      <c r="N748" s="75"/>
      <c r="O748" s="75">
        <v>8518</v>
      </c>
      <c r="P748" s="72">
        <v>630670.69999999995</v>
      </c>
      <c r="Q748" s="72">
        <v>6856722.5999999996</v>
      </c>
      <c r="R748" s="72">
        <v>48.806846999999998</v>
      </c>
      <c r="S748" s="72">
        <v>2.056</v>
      </c>
      <c r="T748" s="194" t="str">
        <f t="shared" si="58"/>
        <v>JEAN MACE</v>
      </c>
      <c r="U748" s="190" t="str">
        <f t="shared" si="59"/>
        <v>JEAN MACE</v>
      </c>
      <c r="V748" s="76" t="s">
        <v>515</v>
      </c>
    </row>
    <row r="749" spans="1:22" s="71" customFormat="1" ht="12.75" customHeight="1">
      <c r="A749" s="72" t="s">
        <v>3875</v>
      </c>
      <c r="B749" s="72" t="s">
        <v>3876</v>
      </c>
      <c r="C749" s="72" t="s">
        <v>198</v>
      </c>
      <c r="D749" s="197" t="str">
        <f t="shared" si="56"/>
        <v>Robert Desnos</v>
      </c>
      <c r="E749" s="197" t="str">
        <f t="shared" si="57"/>
        <v>ROBERT DESNOS</v>
      </c>
      <c r="F749" s="189" t="str">
        <f t="shared" si="55"/>
        <v>ECOLE MATERNELLE ROBERT DESNOS</v>
      </c>
      <c r="G749" s="72" t="s">
        <v>3877</v>
      </c>
      <c r="H749" s="72" t="s">
        <v>3846</v>
      </c>
      <c r="I749" s="73" t="s">
        <v>3847</v>
      </c>
      <c r="J749" s="74" t="s">
        <v>3878</v>
      </c>
      <c r="K749" s="72" t="s">
        <v>514</v>
      </c>
      <c r="L749" s="72" t="s">
        <v>83</v>
      </c>
      <c r="M749" s="75"/>
      <c r="N749" s="75"/>
      <c r="O749" s="75">
        <v>5069</v>
      </c>
      <c r="P749" s="72">
        <v>630840.6</v>
      </c>
      <c r="Q749" s="72">
        <v>6857020.7999999998</v>
      </c>
      <c r="R749" s="72">
        <v>48.809547000000002</v>
      </c>
      <c r="S749" s="72">
        <v>2.058265</v>
      </c>
      <c r="T749" s="194" t="str">
        <f t="shared" si="58"/>
        <v>ROBERT DESNOS</v>
      </c>
      <c r="U749" s="190" t="str">
        <f t="shared" si="59"/>
        <v>ROBERT DESNOS</v>
      </c>
      <c r="V749" s="76" t="s">
        <v>515</v>
      </c>
    </row>
    <row r="750" spans="1:22" s="71" customFormat="1" ht="12.75" customHeight="1">
      <c r="A750" s="88" t="s">
        <v>3879</v>
      </c>
      <c r="B750" s="88" t="s">
        <v>3880</v>
      </c>
      <c r="C750" s="88" t="s">
        <v>3881</v>
      </c>
      <c r="D750" s="197" t="str">
        <f t="shared" si="56"/>
        <v>Jacqueline de Romilly</v>
      </c>
      <c r="E750" s="197" t="str">
        <f t="shared" si="57"/>
        <v>JACQUELINE DE ROMILLY</v>
      </c>
      <c r="F750" s="189" t="str">
        <f t="shared" si="55"/>
        <v>ECOLE PRIMAIRE JACQUELINE DE ROMILLY</v>
      </c>
      <c r="G750" s="88" t="s">
        <v>3882</v>
      </c>
      <c r="H750" s="88" t="s">
        <v>3846</v>
      </c>
      <c r="I750" s="89" t="s">
        <v>3847</v>
      </c>
      <c r="J750" s="87" t="s">
        <v>3883</v>
      </c>
      <c r="K750" s="88" t="s">
        <v>514</v>
      </c>
      <c r="L750" s="72" t="s">
        <v>195</v>
      </c>
      <c r="M750" s="75"/>
      <c r="N750" s="75"/>
      <c r="O750" s="75">
        <v>2964</v>
      </c>
      <c r="P750" s="88">
        <v>631466.1</v>
      </c>
      <c r="Q750" s="88">
        <v>6856733.2999999998</v>
      </c>
      <c r="R750" s="88">
        <v>48.807028752800001</v>
      </c>
      <c r="S750" s="88">
        <v>2.0668275466399999</v>
      </c>
      <c r="T750" s="194" t="str">
        <f t="shared" si="58"/>
        <v>JACQUELINE DE ROMILLY</v>
      </c>
      <c r="U750" s="190" t="str">
        <f t="shared" si="59"/>
        <v>JACQUELINE DE ROMILLY</v>
      </c>
      <c r="V750" s="76" t="s">
        <v>515</v>
      </c>
    </row>
    <row r="751" spans="1:22" s="71" customFormat="1" ht="12.75" customHeight="1">
      <c r="A751" s="88" t="s">
        <v>3884</v>
      </c>
      <c r="B751" s="104" t="s">
        <v>3885</v>
      </c>
      <c r="C751" s="88" t="s">
        <v>4768</v>
      </c>
      <c r="D751" s="197" t="str">
        <f t="shared" si="56"/>
        <v>Dorine Bourneton</v>
      </c>
      <c r="E751" s="197" t="str">
        <f t="shared" si="57"/>
        <v>DORINE BOURNETON</v>
      </c>
      <c r="F751" s="189" t="str">
        <f t="shared" si="55"/>
        <v>ECOLE ELEMENTAIRE DORINE BOURNETON</v>
      </c>
      <c r="G751" s="80" t="s">
        <v>3886</v>
      </c>
      <c r="H751" s="88" t="s">
        <v>3846</v>
      </c>
      <c r="I751" s="89" t="s">
        <v>3847</v>
      </c>
      <c r="J751" s="87" t="s">
        <v>3887</v>
      </c>
      <c r="K751" s="88" t="s">
        <v>514</v>
      </c>
      <c r="L751" s="88" t="s">
        <v>165</v>
      </c>
      <c r="M751" s="90"/>
      <c r="N751" s="90"/>
      <c r="O751" s="75">
        <v>5169</v>
      </c>
      <c r="P751" s="88"/>
      <c r="Q751" s="88"/>
      <c r="R751" s="88"/>
      <c r="S751" s="88"/>
      <c r="T751" s="194" t="str">
        <f t="shared" si="58"/>
        <v>DORINE BOURNETON</v>
      </c>
      <c r="U751" s="190" t="str">
        <f t="shared" si="59"/>
        <v>DORINE BOURNETON</v>
      </c>
      <c r="V751" s="76" t="s">
        <v>515</v>
      </c>
    </row>
    <row r="752" spans="1:22" s="71" customFormat="1" ht="12.75" customHeight="1">
      <c r="A752" s="72" t="s">
        <v>3888</v>
      </c>
      <c r="B752" s="72" t="s">
        <v>3889</v>
      </c>
      <c r="C752" s="72" t="s">
        <v>3890</v>
      </c>
      <c r="D752" s="197" t="str">
        <f t="shared" si="56"/>
        <v>Elie Ferrier</v>
      </c>
      <c r="E752" s="197" t="str">
        <f t="shared" si="57"/>
        <v>ELIE FERRIER</v>
      </c>
      <c r="F752" s="189" t="str">
        <f t="shared" si="55"/>
        <v>ECOLE MATERNELLE ELIE FERRIER</v>
      </c>
      <c r="G752" s="72" t="s">
        <v>3891</v>
      </c>
      <c r="H752" s="72" t="s">
        <v>3205</v>
      </c>
      <c r="I752" s="73" t="s">
        <v>3892</v>
      </c>
      <c r="J752" s="74" t="s">
        <v>3893</v>
      </c>
      <c r="K752" s="72" t="s">
        <v>400</v>
      </c>
      <c r="L752" s="72" t="s">
        <v>83</v>
      </c>
      <c r="M752" s="75"/>
      <c r="N752" s="75"/>
      <c r="O752" s="75">
        <v>9988</v>
      </c>
      <c r="P752" s="72">
        <v>619213.19999999995</v>
      </c>
      <c r="Q752" s="72">
        <v>6859927.7000000002</v>
      </c>
      <c r="R752" s="72">
        <v>48.834335000000003</v>
      </c>
      <c r="S752" s="72">
        <v>1.899403</v>
      </c>
      <c r="T752" s="194" t="str">
        <f t="shared" si="58"/>
        <v>ELIE FERRIER</v>
      </c>
      <c r="U752" s="190" t="str">
        <f t="shared" si="59"/>
        <v>ELIE FERRIER</v>
      </c>
      <c r="V752" s="76" t="s">
        <v>401</v>
      </c>
    </row>
    <row r="753" spans="1:22" s="71" customFormat="1" ht="12.75" customHeight="1">
      <c r="A753" s="72" t="s">
        <v>3894</v>
      </c>
      <c r="B753" s="72" t="s">
        <v>3895</v>
      </c>
      <c r="C753" s="72" t="s">
        <v>3896</v>
      </c>
      <c r="D753" s="197" t="str">
        <f t="shared" si="56"/>
        <v>Jules Gohard</v>
      </c>
      <c r="E753" s="197" t="str">
        <f t="shared" si="57"/>
        <v>JULES GOHARD</v>
      </c>
      <c r="F753" s="189" t="str">
        <f t="shared" si="55"/>
        <v>ECOLE ELEMENTAIRE JULES GOHARD</v>
      </c>
      <c r="G753" s="72" t="s">
        <v>3897</v>
      </c>
      <c r="H753" s="72" t="s">
        <v>3205</v>
      </c>
      <c r="I753" s="73" t="s">
        <v>3892</v>
      </c>
      <c r="J753" s="74" t="s">
        <v>3898</v>
      </c>
      <c r="K753" s="72" t="s">
        <v>400</v>
      </c>
      <c r="L753" s="72" t="s">
        <v>165</v>
      </c>
      <c r="M753" s="75"/>
      <c r="N753" s="75"/>
      <c r="O753" s="75">
        <v>5661</v>
      </c>
      <c r="P753" s="72">
        <v>619216.69999999995</v>
      </c>
      <c r="Q753" s="72">
        <v>6859796.7000000002</v>
      </c>
      <c r="R753" s="72">
        <v>48.833157999999997</v>
      </c>
      <c r="S753" s="72">
        <v>1.8994759999999999</v>
      </c>
      <c r="T753" s="194" t="str">
        <f t="shared" si="58"/>
        <v>JULES GOHARD</v>
      </c>
      <c r="U753" s="190" t="str">
        <f t="shared" si="59"/>
        <v>JULES GOHARD</v>
      </c>
      <c r="V753" s="76" t="s">
        <v>401</v>
      </c>
    </row>
    <row r="754" spans="1:22" s="71" customFormat="1" ht="12.75" customHeight="1">
      <c r="A754" s="72" t="s">
        <v>3899</v>
      </c>
      <c r="B754" s="72" t="s">
        <v>3900</v>
      </c>
      <c r="C754" s="72" t="s">
        <v>945</v>
      </c>
      <c r="D754" s="197" t="str">
        <f t="shared" si="56"/>
        <v>Jean Moulin</v>
      </c>
      <c r="E754" s="197" t="str">
        <f t="shared" si="57"/>
        <v>JEAN MOULIN</v>
      </c>
      <c r="F754" s="189" t="str">
        <f t="shared" si="55"/>
        <v>ECOLE ELEMENTAIRE JEAN MOULIN</v>
      </c>
      <c r="G754" s="72" t="s">
        <v>3901</v>
      </c>
      <c r="H754" s="72" t="s">
        <v>3902</v>
      </c>
      <c r="I754" s="73" t="s">
        <v>3903</v>
      </c>
      <c r="J754" s="74" t="s">
        <v>3904</v>
      </c>
      <c r="K754" s="72" t="s">
        <v>259</v>
      </c>
      <c r="L754" s="72" t="s">
        <v>165</v>
      </c>
      <c r="M754" s="75"/>
      <c r="N754" s="75"/>
      <c r="O754" s="75">
        <v>9471</v>
      </c>
      <c r="P754" s="72">
        <v>631860</v>
      </c>
      <c r="Q754" s="72">
        <v>6866335.7999999998</v>
      </c>
      <c r="R754" s="72">
        <v>48.893420999999996</v>
      </c>
      <c r="S754" s="72">
        <v>2.0706519999999999</v>
      </c>
      <c r="T754" s="194" t="str">
        <f t="shared" si="58"/>
        <v>JEAN MOULIN</v>
      </c>
      <c r="U754" s="190" t="str">
        <f t="shared" si="59"/>
        <v>JEAN MOULIN</v>
      </c>
      <c r="V754" s="76" t="s">
        <v>180</v>
      </c>
    </row>
    <row r="755" spans="1:22" s="71" customFormat="1" ht="12.75" customHeight="1">
      <c r="A755" s="72" t="s">
        <v>3905</v>
      </c>
      <c r="B755" s="72" t="s">
        <v>3906</v>
      </c>
      <c r="C755" s="72" t="s">
        <v>3907</v>
      </c>
      <c r="D755" s="197" t="str">
        <f t="shared" si="56"/>
        <v>Alsace</v>
      </c>
      <c r="E755" s="197" t="str">
        <f t="shared" si="57"/>
        <v>ALSACE</v>
      </c>
      <c r="F755" s="189" t="str">
        <f t="shared" si="55"/>
        <v>ECOLE MATERNELLE ALSACE</v>
      </c>
      <c r="G755" s="72" t="s">
        <v>3908</v>
      </c>
      <c r="H755" s="72" t="s">
        <v>3902</v>
      </c>
      <c r="I755" s="73" t="s">
        <v>3903</v>
      </c>
      <c r="J755" s="74" t="s">
        <v>3909</v>
      </c>
      <c r="K755" s="72" t="s">
        <v>259</v>
      </c>
      <c r="L755" s="72" t="s">
        <v>83</v>
      </c>
      <c r="M755" s="75"/>
      <c r="N755" s="75"/>
      <c r="O755" s="75">
        <v>3239</v>
      </c>
      <c r="P755" s="72">
        <v>633182.5</v>
      </c>
      <c r="Q755" s="72">
        <v>6867274.0999999996</v>
      </c>
      <c r="R755" s="72">
        <v>48.901997999999999</v>
      </c>
      <c r="S755" s="72">
        <v>2.0885400000000001</v>
      </c>
      <c r="T755" s="194" t="str">
        <f t="shared" si="58"/>
        <v>ALSACE</v>
      </c>
      <c r="U755" s="190" t="str">
        <f t="shared" si="59"/>
        <v>ALSACE</v>
      </c>
      <c r="V755" s="76" t="s">
        <v>180</v>
      </c>
    </row>
    <row r="756" spans="1:22" s="71" customFormat="1" ht="12.75" customHeight="1">
      <c r="A756" s="72" t="s">
        <v>3910</v>
      </c>
      <c r="B756" s="72" t="s">
        <v>3911</v>
      </c>
      <c r="C756" s="72" t="s">
        <v>2632</v>
      </c>
      <c r="D756" s="197" t="str">
        <f t="shared" si="56"/>
        <v>Marie Curie</v>
      </c>
      <c r="E756" s="197" t="str">
        <f t="shared" si="57"/>
        <v>MARIE CURIE</v>
      </c>
      <c r="F756" s="189" t="str">
        <f t="shared" si="55"/>
        <v>ECOLE ELEMENTAIRE MARIE CURIE</v>
      </c>
      <c r="G756" s="72" t="s">
        <v>3912</v>
      </c>
      <c r="H756" s="72" t="s">
        <v>3902</v>
      </c>
      <c r="I756" s="73" t="s">
        <v>3903</v>
      </c>
      <c r="J756" s="74" t="s">
        <v>3913</v>
      </c>
      <c r="K756" s="72" t="s">
        <v>259</v>
      </c>
      <c r="L756" s="72" t="s">
        <v>165</v>
      </c>
      <c r="M756" s="75"/>
      <c r="N756" s="75"/>
      <c r="O756" s="75">
        <v>6448</v>
      </c>
      <c r="P756" s="72">
        <v>631835.19999999995</v>
      </c>
      <c r="Q756" s="72">
        <v>6866768.2999999998</v>
      </c>
      <c r="R756" s="72">
        <v>48.897308000000002</v>
      </c>
      <c r="S756" s="72">
        <v>2.0702440000000002</v>
      </c>
      <c r="T756" s="194" t="str">
        <f t="shared" si="58"/>
        <v>MARIE CURIE</v>
      </c>
      <c r="U756" s="190" t="str">
        <f t="shared" si="59"/>
        <v>MARIE CURIE</v>
      </c>
      <c r="V756" s="76" t="s">
        <v>180</v>
      </c>
    </row>
    <row r="757" spans="1:22" s="71" customFormat="1" ht="12.75" customHeight="1">
      <c r="A757" s="72" t="s">
        <v>3914</v>
      </c>
      <c r="B757" s="72" t="s">
        <v>3915</v>
      </c>
      <c r="C757" s="72" t="s">
        <v>3916</v>
      </c>
      <c r="D757" s="197" t="str">
        <f t="shared" si="56"/>
        <v>d'application Ampère</v>
      </c>
      <c r="E757" s="197" t="str">
        <f t="shared" si="57"/>
        <v>D'APPLICATION AMPERE</v>
      </c>
      <c r="F757" s="189" t="str">
        <f t="shared" si="55"/>
        <v>ECOLE ELEMENTAIRE D'APPLICATION AMPERE</v>
      </c>
      <c r="G757" s="72" t="s">
        <v>3917</v>
      </c>
      <c r="H757" s="72" t="s">
        <v>3902</v>
      </c>
      <c r="I757" s="73" t="s">
        <v>3903</v>
      </c>
      <c r="J757" s="74" t="s">
        <v>3918</v>
      </c>
      <c r="K757" s="72" t="s">
        <v>259</v>
      </c>
      <c r="L757" s="72" t="s">
        <v>165</v>
      </c>
      <c r="M757" s="75"/>
      <c r="N757" s="75"/>
      <c r="O757" s="75">
        <v>4620</v>
      </c>
      <c r="P757" s="72">
        <v>632562.5</v>
      </c>
      <c r="Q757" s="72">
        <v>6867162.2000000002</v>
      </c>
      <c r="R757" s="72">
        <v>48.900927000000003</v>
      </c>
      <c r="S757" s="72">
        <v>2.080101</v>
      </c>
      <c r="T757" s="194" t="str">
        <f t="shared" si="58"/>
        <v>D'APPLICATION AMPERE</v>
      </c>
      <c r="U757" s="190" t="str">
        <f t="shared" si="59"/>
        <v>D'APPLICATION AMPERE</v>
      </c>
      <c r="V757" s="76" t="s">
        <v>180</v>
      </c>
    </row>
    <row r="758" spans="1:22" s="71" customFormat="1" ht="12.75" customHeight="1">
      <c r="A758" s="72" t="s">
        <v>3919</v>
      </c>
      <c r="B758" s="72" t="s">
        <v>3920</v>
      </c>
      <c r="C758" s="72" t="s">
        <v>3921</v>
      </c>
      <c r="D758" s="197" t="str">
        <f t="shared" si="56"/>
        <v>publique Bonnenfant</v>
      </c>
      <c r="E758" s="197" t="str">
        <f t="shared" si="57"/>
        <v>PUBLIQUE BONNENFANT</v>
      </c>
      <c r="F758" s="189" t="str">
        <f t="shared" si="55"/>
        <v>ECOLE ELEMENTAIRE PUBLIQUE BONNENFANT</v>
      </c>
      <c r="G758" s="72" t="s">
        <v>3922</v>
      </c>
      <c r="H758" s="72" t="s">
        <v>3902</v>
      </c>
      <c r="I758" s="73" t="s">
        <v>3903</v>
      </c>
      <c r="J758" s="74" t="s">
        <v>3923</v>
      </c>
      <c r="K758" s="72" t="s">
        <v>259</v>
      </c>
      <c r="L758" s="72" t="s">
        <v>165</v>
      </c>
      <c r="M758" s="75"/>
      <c r="N758" s="75"/>
      <c r="O758" s="75">
        <v>6528</v>
      </c>
      <c r="P758" s="72">
        <v>633302.30000000005</v>
      </c>
      <c r="Q758" s="72">
        <v>6866542.2000000002</v>
      </c>
      <c r="R758" s="72">
        <v>48.895429</v>
      </c>
      <c r="S758" s="72">
        <v>2.0902889999999998</v>
      </c>
      <c r="T758" s="194" t="str">
        <f t="shared" si="58"/>
        <v>PUBLIQUE BONNENFANT</v>
      </c>
      <c r="U758" s="190" t="str">
        <f t="shared" si="59"/>
        <v>PUBLIQUE BONNENFANT</v>
      </c>
      <c r="V758" s="76" t="s">
        <v>180</v>
      </c>
    </row>
    <row r="759" spans="1:22" s="71" customFormat="1" ht="12.75" customHeight="1">
      <c r="A759" s="72" t="s">
        <v>3924</v>
      </c>
      <c r="B759" s="72" t="s">
        <v>3925</v>
      </c>
      <c r="C759" s="72" t="s">
        <v>3926</v>
      </c>
      <c r="D759" s="197" t="str">
        <f t="shared" si="56"/>
        <v>Schnapper</v>
      </c>
      <c r="E759" s="197" t="str">
        <f t="shared" si="57"/>
        <v>SCHNAPPER</v>
      </c>
      <c r="F759" s="189" t="str">
        <f t="shared" si="55"/>
        <v>ECOLE ELEMENTAIRE SCHNAPPER</v>
      </c>
      <c r="G759" s="72" t="s">
        <v>3927</v>
      </c>
      <c r="H759" s="72" t="s">
        <v>3902</v>
      </c>
      <c r="I759" s="73" t="s">
        <v>3903</v>
      </c>
      <c r="J759" s="74" t="s">
        <v>3928</v>
      </c>
      <c r="K759" s="72" t="s">
        <v>259</v>
      </c>
      <c r="L759" s="72" t="s">
        <v>165</v>
      </c>
      <c r="M759" s="75"/>
      <c r="N759" s="75"/>
      <c r="O759" s="75">
        <v>1069</v>
      </c>
      <c r="P759" s="72">
        <v>633344.4</v>
      </c>
      <c r="Q759" s="72">
        <v>6865719.7999999998</v>
      </c>
      <c r="R759" s="72">
        <v>48.888038000000002</v>
      </c>
      <c r="S759" s="72">
        <v>2.090992</v>
      </c>
      <c r="T759" s="194" t="str">
        <f t="shared" si="58"/>
        <v>SCHNAPPER</v>
      </c>
      <c r="U759" s="190" t="str">
        <f t="shared" si="59"/>
        <v>SCHNAPPER</v>
      </c>
      <c r="V759" s="76" t="s">
        <v>180</v>
      </c>
    </row>
    <row r="760" spans="1:22" s="71" customFormat="1" ht="12.75" customHeight="1">
      <c r="A760" s="72" t="s">
        <v>3929</v>
      </c>
      <c r="B760" s="72" t="s">
        <v>3930</v>
      </c>
      <c r="C760" s="72" t="s">
        <v>3931</v>
      </c>
      <c r="D760" s="197" t="str">
        <f t="shared" si="56"/>
        <v>d'application Ecuyers</v>
      </c>
      <c r="E760" s="197" t="str">
        <f t="shared" si="57"/>
        <v>D'APPLICATION ECUYERS</v>
      </c>
      <c r="F760" s="189" t="str">
        <f t="shared" si="55"/>
        <v>ECOLE ELEMENTAIRE D'APPLICATION ECUYERS</v>
      </c>
      <c r="G760" s="72" t="s">
        <v>3932</v>
      </c>
      <c r="H760" s="72" t="s">
        <v>3902</v>
      </c>
      <c r="I760" s="73" t="s">
        <v>3903</v>
      </c>
      <c r="J760" s="74" t="s">
        <v>3933</v>
      </c>
      <c r="K760" s="72" t="s">
        <v>259</v>
      </c>
      <c r="L760" s="72" t="s">
        <v>165</v>
      </c>
      <c r="M760" s="75"/>
      <c r="N760" s="75"/>
      <c r="O760" s="75">
        <v>6765</v>
      </c>
      <c r="P760" s="72">
        <v>633358.5</v>
      </c>
      <c r="Q760" s="72">
        <v>6866802.7999999998</v>
      </c>
      <c r="R760" s="72">
        <v>48.897778000000002</v>
      </c>
      <c r="S760" s="72">
        <v>2.0910139999999999</v>
      </c>
      <c r="T760" s="194" t="str">
        <f t="shared" si="58"/>
        <v>D'APPLICATION ECUYERS</v>
      </c>
      <c r="U760" s="190" t="str">
        <f t="shared" si="59"/>
        <v>D'APPLICATION ECUYERS</v>
      </c>
      <c r="V760" s="76" t="s">
        <v>180</v>
      </c>
    </row>
    <row r="761" spans="1:22" s="71" customFormat="1" ht="12.75" customHeight="1">
      <c r="A761" s="77" t="s">
        <v>3934</v>
      </c>
      <c r="B761" s="77" t="s">
        <v>3935</v>
      </c>
      <c r="C761" s="77" t="s">
        <v>3936</v>
      </c>
      <c r="D761" s="197" t="str">
        <f t="shared" si="56"/>
        <v>Passy</v>
      </c>
      <c r="E761" s="197" t="str">
        <f t="shared" si="57"/>
        <v>PASSY</v>
      </c>
      <c r="F761" s="189" t="str">
        <f t="shared" si="55"/>
        <v>ECOLE ELEMENTAIRE PASSY</v>
      </c>
      <c r="G761" s="77" t="s">
        <v>3937</v>
      </c>
      <c r="H761" s="77" t="s">
        <v>3902</v>
      </c>
      <c r="I761" s="85" t="s">
        <v>3903</v>
      </c>
      <c r="J761" s="78" t="s">
        <v>3938</v>
      </c>
      <c r="K761" s="77" t="s">
        <v>259</v>
      </c>
      <c r="L761" s="72" t="s">
        <v>165</v>
      </c>
      <c r="M761" s="75"/>
      <c r="N761" s="75"/>
      <c r="O761" s="75">
        <v>9509</v>
      </c>
      <c r="P761" s="77">
        <v>631709.30000000005</v>
      </c>
      <c r="Q761" s="77">
        <v>6867087.5999999996</v>
      </c>
      <c r="R761" s="77">
        <v>48.900165999999999</v>
      </c>
      <c r="S761" s="77">
        <v>2.068476</v>
      </c>
      <c r="T761" s="194" t="str">
        <f t="shared" si="58"/>
        <v>PASSY</v>
      </c>
      <c r="U761" s="190" t="str">
        <f t="shared" si="59"/>
        <v>PASSY</v>
      </c>
      <c r="V761" s="79" t="s">
        <v>180</v>
      </c>
    </row>
    <row r="762" spans="1:22" s="71" customFormat="1" ht="12.75" customHeight="1">
      <c r="A762" s="72" t="s">
        <v>3939</v>
      </c>
      <c r="B762" s="72" t="s">
        <v>3940</v>
      </c>
      <c r="C762" s="72" t="s">
        <v>3941</v>
      </c>
      <c r="D762" s="197" t="str">
        <f t="shared" si="56"/>
        <v>du Lycée international</v>
      </c>
      <c r="E762" s="197" t="str">
        <f t="shared" si="57"/>
        <v>DU LYCEE INTERNATIONAL</v>
      </c>
      <c r="F762" s="189" t="str">
        <f t="shared" si="55"/>
        <v>ECOLE PRIMAIRE DU LYCEE INTERNATIONAL</v>
      </c>
      <c r="G762" s="72" t="s">
        <v>3942</v>
      </c>
      <c r="H762" s="72" t="s">
        <v>3902</v>
      </c>
      <c r="I762" s="73" t="s">
        <v>3903</v>
      </c>
      <c r="J762" s="74" t="s">
        <v>3943</v>
      </c>
      <c r="K762" s="72" t="s">
        <v>259</v>
      </c>
      <c r="L762" s="72" t="s">
        <v>195</v>
      </c>
      <c r="M762" s="75"/>
      <c r="N762" s="75"/>
      <c r="O762" s="75">
        <v>4408</v>
      </c>
      <c r="P762" s="72">
        <v>631241.4</v>
      </c>
      <c r="Q762" s="72">
        <v>6866731.5</v>
      </c>
      <c r="R762" s="72">
        <v>48.896914000000002</v>
      </c>
      <c r="S762" s="72">
        <v>2.0621510000000001</v>
      </c>
      <c r="T762" s="194" t="str">
        <f t="shared" si="58"/>
        <v>DU LYCEE INTERNATIONAL</v>
      </c>
      <c r="U762" s="190" t="str">
        <f t="shared" si="59"/>
        <v>LE LYCEE INTERNATIONAL</v>
      </c>
      <c r="V762" s="76" t="s">
        <v>180</v>
      </c>
    </row>
    <row r="763" spans="1:22" s="71" customFormat="1" ht="12.75" customHeight="1">
      <c r="A763" s="72" t="s">
        <v>3944</v>
      </c>
      <c r="B763" s="72" t="s">
        <v>3945</v>
      </c>
      <c r="C763" s="88" t="s">
        <v>4767</v>
      </c>
      <c r="D763" s="197" t="str">
        <f t="shared" si="56"/>
        <v>Giraud Teulon</v>
      </c>
      <c r="E763" s="197" t="str">
        <f t="shared" si="57"/>
        <v>GIRAUD TEULON</v>
      </c>
      <c r="F763" s="189" t="str">
        <f t="shared" si="55"/>
        <v>ECOLE PRIMAIRE GIRAUD TEULON</v>
      </c>
      <c r="G763" s="72" t="s">
        <v>3946</v>
      </c>
      <c r="H763" s="72" t="s">
        <v>3902</v>
      </c>
      <c r="I763" s="73" t="s">
        <v>3903</v>
      </c>
      <c r="J763" s="74" t="s">
        <v>3947</v>
      </c>
      <c r="K763" s="72" t="s">
        <v>259</v>
      </c>
      <c r="L763" s="80" t="s">
        <v>195</v>
      </c>
      <c r="M763" s="75"/>
      <c r="N763" s="75"/>
      <c r="O763" s="75">
        <v>7075</v>
      </c>
      <c r="P763" s="72">
        <v>633813</v>
      </c>
      <c r="Q763" s="72">
        <v>6866378.7999999998</v>
      </c>
      <c r="R763" s="72">
        <v>48.894011999999996</v>
      </c>
      <c r="S763" s="72">
        <v>2.0972789999999999</v>
      </c>
      <c r="T763" s="194" t="str">
        <f t="shared" si="58"/>
        <v>GIRAUD TEULON</v>
      </c>
      <c r="U763" s="190" t="str">
        <f t="shared" si="59"/>
        <v>GIRAUD TEULON</v>
      </c>
      <c r="V763" s="76" t="s">
        <v>180</v>
      </c>
    </row>
    <row r="764" spans="1:22" s="71" customFormat="1" ht="12.75" customHeight="1">
      <c r="A764" s="72" t="s">
        <v>3948</v>
      </c>
      <c r="B764" s="72" t="s">
        <v>3949</v>
      </c>
      <c r="C764" s="72" t="s">
        <v>3950</v>
      </c>
      <c r="D764" s="197" t="str">
        <f t="shared" si="56"/>
        <v>Charles Bouvard</v>
      </c>
      <c r="E764" s="197" t="str">
        <f t="shared" si="57"/>
        <v>CHARLES BOUVARD</v>
      </c>
      <c r="F764" s="189" t="str">
        <f t="shared" si="55"/>
        <v>ECOLE ELEMENTAIRE CHARLES BOUVARD</v>
      </c>
      <c r="G764" s="72" t="s">
        <v>3951</v>
      </c>
      <c r="H764" s="72" t="s">
        <v>3952</v>
      </c>
      <c r="I764" s="73" t="s">
        <v>3903</v>
      </c>
      <c r="J764" s="74" t="s">
        <v>3953</v>
      </c>
      <c r="K764" s="72" t="s">
        <v>259</v>
      </c>
      <c r="L764" s="72" t="s">
        <v>165</v>
      </c>
      <c r="M764" s="75"/>
      <c r="N764" s="75"/>
      <c r="O764" s="75">
        <v>8238</v>
      </c>
      <c r="P764" s="72">
        <v>631519.4</v>
      </c>
      <c r="Q764" s="72">
        <v>6865567.2999999998</v>
      </c>
      <c r="R764" s="72">
        <v>48.886474999999997</v>
      </c>
      <c r="S764" s="72">
        <v>2.0661309999999999</v>
      </c>
      <c r="T764" s="194" t="str">
        <f t="shared" si="58"/>
        <v>CHARLES BOUVARD</v>
      </c>
      <c r="U764" s="190" t="str">
        <f t="shared" si="59"/>
        <v>CHARLES BOUVARD</v>
      </c>
      <c r="V764" s="76" t="s">
        <v>180</v>
      </c>
    </row>
    <row r="765" spans="1:22" s="71" customFormat="1" ht="12.75" customHeight="1">
      <c r="A765" s="72" t="s">
        <v>3954</v>
      </c>
      <c r="B765" s="72" t="s">
        <v>3955</v>
      </c>
      <c r="C765" s="72" t="s">
        <v>3956</v>
      </c>
      <c r="D765" s="197" t="str">
        <f t="shared" si="56"/>
        <v>Les Sources</v>
      </c>
      <c r="E765" s="197" t="str">
        <f t="shared" si="57"/>
        <v>LES SOURCES</v>
      </c>
      <c r="F765" s="189" t="str">
        <f t="shared" si="55"/>
        <v>ECOLE ELEMENTAIRE LES SOURCES</v>
      </c>
      <c r="G765" s="72" t="s">
        <v>3957</v>
      </c>
      <c r="H765" s="72" t="s">
        <v>3902</v>
      </c>
      <c r="I765" s="73" t="s">
        <v>3903</v>
      </c>
      <c r="J765" s="74" t="s">
        <v>3958</v>
      </c>
      <c r="K765" s="72" t="s">
        <v>259</v>
      </c>
      <c r="L765" s="72" t="s">
        <v>165</v>
      </c>
      <c r="M765" s="75"/>
      <c r="N765" s="75"/>
      <c r="O765" s="75">
        <v>4851</v>
      </c>
      <c r="P765" s="72">
        <v>632157.80000000005</v>
      </c>
      <c r="Q765" s="72">
        <v>6866660.5999999996</v>
      </c>
      <c r="R765" s="72">
        <v>48.896374000000002</v>
      </c>
      <c r="S765" s="72">
        <v>2.0746609999999999</v>
      </c>
      <c r="T765" s="194" t="str">
        <f t="shared" si="58"/>
        <v>LES SOURCES</v>
      </c>
      <c r="U765" s="190" t="str">
        <f t="shared" si="59"/>
        <v>LES SOURCES</v>
      </c>
      <c r="V765" s="76" t="s">
        <v>180</v>
      </c>
    </row>
    <row r="766" spans="1:22" s="71" customFormat="1" ht="12.75" customHeight="1">
      <c r="A766" s="72" t="s">
        <v>3959</v>
      </c>
      <c r="B766" s="72" t="s">
        <v>3960</v>
      </c>
      <c r="C766" s="72" t="s">
        <v>3961</v>
      </c>
      <c r="D766" s="197" t="str">
        <f t="shared" si="56"/>
        <v>Charles Bouvard</v>
      </c>
      <c r="E766" s="197" t="str">
        <f t="shared" si="57"/>
        <v>CHARLES BOUVARD</v>
      </c>
      <c r="F766" s="189" t="str">
        <f t="shared" si="55"/>
        <v>ECOLE MATERNELLE CHARLES BOUVARD</v>
      </c>
      <c r="G766" s="72" t="s">
        <v>3951</v>
      </c>
      <c r="H766" s="72" t="s">
        <v>3952</v>
      </c>
      <c r="I766" s="73" t="s">
        <v>3903</v>
      </c>
      <c r="J766" s="74" t="s">
        <v>3962</v>
      </c>
      <c r="K766" s="72" t="s">
        <v>259</v>
      </c>
      <c r="L766" s="72" t="s">
        <v>83</v>
      </c>
      <c r="M766" s="75"/>
      <c r="N766" s="75"/>
      <c r="O766" s="75">
        <v>5896</v>
      </c>
      <c r="P766" s="72">
        <v>631519.4</v>
      </c>
      <c r="Q766" s="72">
        <v>6865567.2999999998</v>
      </c>
      <c r="R766" s="72">
        <v>48.886474999999997</v>
      </c>
      <c r="S766" s="72">
        <v>2.0661309999999999</v>
      </c>
      <c r="T766" s="194" t="str">
        <f t="shared" si="58"/>
        <v>CHARLES BOUVARD</v>
      </c>
      <c r="U766" s="190" t="str">
        <f t="shared" si="59"/>
        <v>CHARLES BOUVARD</v>
      </c>
      <c r="V766" s="76" t="s">
        <v>180</v>
      </c>
    </row>
    <row r="767" spans="1:22" s="71" customFormat="1" ht="12.75" customHeight="1">
      <c r="A767" s="72" t="s">
        <v>3963</v>
      </c>
      <c r="B767" s="72" t="s">
        <v>3964</v>
      </c>
      <c r="C767" s="72" t="s">
        <v>3965</v>
      </c>
      <c r="D767" s="197" t="str">
        <f t="shared" si="56"/>
        <v>Passy</v>
      </c>
      <c r="E767" s="197" t="str">
        <f t="shared" si="57"/>
        <v>PASSY</v>
      </c>
      <c r="F767" s="189" t="str">
        <f t="shared" si="55"/>
        <v>ECOLE MATERNELLE PASSY</v>
      </c>
      <c r="G767" s="72" t="s">
        <v>3966</v>
      </c>
      <c r="H767" s="72" t="s">
        <v>3902</v>
      </c>
      <c r="I767" s="73" t="s">
        <v>3903</v>
      </c>
      <c r="J767" s="74" t="s">
        <v>3967</v>
      </c>
      <c r="K767" s="72" t="s">
        <v>259</v>
      </c>
      <c r="L767" s="72" t="s">
        <v>83</v>
      </c>
      <c r="M767" s="75"/>
      <c r="N767" s="75"/>
      <c r="O767" s="75">
        <v>9235</v>
      </c>
      <c r="P767" s="72">
        <v>631717.69999999995</v>
      </c>
      <c r="Q767" s="72">
        <v>6867161.5999999996</v>
      </c>
      <c r="R767" s="72">
        <v>48.900832000000001</v>
      </c>
      <c r="S767" s="72">
        <v>2.068578</v>
      </c>
      <c r="T767" s="194" t="str">
        <f t="shared" si="58"/>
        <v>PASSY</v>
      </c>
      <c r="U767" s="190" t="str">
        <f t="shared" si="59"/>
        <v>PASSY</v>
      </c>
      <c r="V767" s="76" t="s">
        <v>180</v>
      </c>
    </row>
    <row r="768" spans="1:22" s="71" customFormat="1" ht="12.75" customHeight="1">
      <c r="A768" s="72" t="s">
        <v>3968</v>
      </c>
      <c r="B768" s="72" t="s">
        <v>3969</v>
      </c>
      <c r="C768" s="72" t="s">
        <v>3970</v>
      </c>
      <c r="D768" s="197" t="str">
        <f t="shared" si="56"/>
        <v>publique Bonnenfant</v>
      </c>
      <c r="E768" s="197" t="str">
        <f t="shared" si="57"/>
        <v>PUBLIQUE BONNENFANT</v>
      </c>
      <c r="F768" s="189" t="str">
        <f t="shared" si="55"/>
        <v>ECOLE MATERNELLE PUBLIQUE BONNENFANT</v>
      </c>
      <c r="G768" s="72" t="s">
        <v>3971</v>
      </c>
      <c r="H768" s="72" t="s">
        <v>3902</v>
      </c>
      <c r="I768" s="73" t="s">
        <v>3903</v>
      </c>
      <c r="J768" s="74" t="s">
        <v>3972</v>
      </c>
      <c r="K768" s="72" t="s">
        <v>259</v>
      </c>
      <c r="L768" s="72" t="s">
        <v>83</v>
      </c>
      <c r="M768" s="75"/>
      <c r="N768" s="75"/>
      <c r="O768" s="75">
        <v>4482</v>
      </c>
      <c r="P768" s="72">
        <v>633275.30000000005</v>
      </c>
      <c r="Q768" s="72">
        <v>6866554.2999999998</v>
      </c>
      <c r="R768" s="72">
        <v>48.895535000000002</v>
      </c>
      <c r="S768" s="72">
        <v>2.0899190000000001</v>
      </c>
      <c r="T768" s="194" t="str">
        <f t="shared" si="58"/>
        <v>PUBLIQUE BONNENFANT</v>
      </c>
      <c r="U768" s="190" t="str">
        <f t="shared" si="59"/>
        <v>PUBLIQUE BONNENFANT</v>
      </c>
      <c r="V768" s="76" t="s">
        <v>180</v>
      </c>
    </row>
    <row r="769" spans="1:22" s="71" customFormat="1" ht="12.75" customHeight="1">
      <c r="A769" s="72" t="s">
        <v>3973</v>
      </c>
      <c r="B769" s="72" t="s">
        <v>3974</v>
      </c>
      <c r="C769" s="72" t="s">
        <v>3975</v>
      </c>
      <c r="D769" s="197" t="str">
        <f t="shared" si="56"/>
        <v>Ampère</v>
      </c>
      <c r="E769" s="197" t="str">
        <f t="shared" si="57"/>
        <v>AMPERE</v>
      </c>
      <c r="F769" s="189" t="str">
        <f t="shared" si="55"/>
        <v>ECOLE MATERNELLE AMPERE</v>
      </c>
      <c r="G769" s="72" t="s">
        <v>3976</v>
      </c>
      <c r="H769" s="72" t="s">
        <v>3902</v>
      </c>
      <c r="I769" s="73" t="s">
        <v>3903</v>
      </c>
      <c r="J769" s="74" t="s">
        <v>3977</v>
      </c>
      <c r="K769" s="72" t="s">
        <v>259</v>
      </c>
      <c r="L769" s="72" t="s">
        <v>83</v>
      </c>
      <c r="M769" s="75"/>
      <c r="N769" s="75"/>
      <c r="O769" s="75">
        <v>4662</v>
      </c>
      <c r="P769" s="72">
        <v>632602.19999999995</v>
      </c>
      <c r="Q769" s="72">
        <v>6867201.7000000002</v>
      </c>
      <c r="R769" s="72">
        <v>48.901285999999999</v>
      </c>
      <c r="S769" s="72">
        <v>2.0806360000000002</v>
      </c>
      <c r="T769" s="194" t="str">
        <f t="shared" si="58"/>
        <v>AMPERE</v>
      </c>
      <c r="U769" s="190" t="str">
        <f t="shared" si="59"/>
        <v>AMPERE</v>
      </c>
      <c r="V769" s="76" t="s">
        <v>180</v>
      </c>
    </row>
    <row r="770" spans="1:22" s="71" customFormat="1" ht="12.75" customHeight="1">
      <c r="A770" s="72" t="s">
        <v>3978</v>
      </c>
      <c r="B770" s="72" t="s">
        <v>3979</v>
      </c>
      <c r="C770" s="72" t="s">
        <v>3980</v>
      </c>
      <c r="D770" s="197" t="str">
        <f t="shared" si="56"/>
        <v>Schnapper</v>
      </c>
      <c r="E770" s="197" t="str">
        <f t="shared" si="57"/>
        <v>SCHNAPPER</v>
      </c>
      <c r="F770" s="189" t="str">
        <f t="shared" ref="F770:F833" si="60">(IF(L770="M","ECOLE MATERNELLE",IF(L770="E","ECOLE ELEMENTAIRE",IF(L770="P","ECOLE PRIMAIRE","Inconnu"))))&amp;" "&amp;E770</f>
        <v>ECOLE MATERNELLE SCHNAPPER</v>
      </c>
      <c r="G770" s="72" t="s">
        <v>3981</v>
      </c>
      <c r="H770" s="72" t="s">
        <v>3902</v>
      </c>
      <c r="I770" s="73" t="s">
        <v>3903</v>
      </c>
      <c r="J770" s="74" t="s">
        <v>3982</v>
      </c>
      <c r="K770" s="72" t="s">
        <v>259</v>
      </c>
      <c r="L770" s="72" t="s">
        <v>83</v>
      </c>
      <c r="M770" s="75"/>
      <c r="N770" s="75"/>
      <c r="O770" s="75">
        <v>6641</v>
      </c>
      <c r="P770" s="72">
        <v>633394</v>
      </c>
      <c r="Q770" s="72">
        <v>6865686.5</v>
      </c>
      <c r="R770" s="72">
        <v>48.887743</v>
      </c>
      <c r="S770" s="72">
        <v>2.0916739999999998</v>
      </c>
      <c r="T770" s="194" t="str">
        <f t="shared" si="58"/>
        <v>SCHNAPPER</v>
      </c>
      <c r="U770" s="190" t="str">
        <f t="shared" si="59"/>
        <v>SCHNAPPER</v>
      </c>
      <c r="V770" s="76" t="s">
        <v>180</v>
      </c>
    </row>
    <row r="771" spans="1:22" s="71" customFormat="1" ht="12.75" customHeight="1">
      <c r="A771" s="72" t="s">
        <v>3983</v>
      </c>
      <c r="B771" s="72" t="s">
        <v>3984</v>
      </c>
      <c r="C771" s="72" t="s">
        <v>354</v>
      </c>
      <c r="D771" s="197" t="str">
        <f t="shared" ref="D771:D834" si="61">TRIM(SUBSTITUTE(SUBSTITUTE(C771,"Ecole maternelle",""),"Ecole élémentaire",""))</f>
        <v>Jean Moulin</v>
      </c>
      <c r="E771" s="197" t="str">
        <f t="shared" ref="E771:E834" si="62">UPPER(SUBSTITUTE(SUBSTITUTE(SUBSTITUTE(SUBSTITUTE(SUBSTITUTE(SUBSTITUTE(SUBSTITUTE(D771, "é", "e"), "è", "e"), "ê", "e"), "à", "a"), "â", "a"), "ù", "u"), "ô", "o"))</f>
        <v>JEAN MOULIN</v>
      </c>
      <c r="F771" s="189" t="str">
        <f t="shared" si="60"/>
        <v>ECOLE MATERNELLE JEAN MOULIN</v>
      </c>
      <c r="G771" s="72" t="s">
        <v>3985</v>
      </c>
      <c r="H771" s="72" t="s">
        <v>3902</v>
      </c>
      <c r="I771" s="73" t="s">
        <v>3903</v>
      </c>
      <c r="J771" s="74" t="s">
        <v>3986</v>
      </c>
      <c r="K771" s="72" t="s">
        <v>259</v>
      </c>
      <c r="L771" s="72" t="s">
        <v>83</v>
      </c>
      <c r="M771" s="75"/>
      <c r="N771" s="75"/>
      <c r="O771" s="75">
        <v>5167</v>
      </c>
      <c r="P771" s="72">
        <v>631842.4</v>
      </c>
      <c r="Q771" s="72">
        <v>6866358.9000000004</v>
      </c>
      <c r="R771" s="72">
        <v>48.893627000000002</v>
      </c>
      <c r="S771" s="72">
        <v>2.070408</v>
      </c>
      <c r="T771" s="194" t="str">
        <f t="shared" ref="T771:T834" si="63">IF(D771="",I771,E771)</f>
        <v>JEAN MOULIN</v>
      </c>
      <c r="U771" s="190" t="str">
        <f t="shared" ref="U771:U834" si="64">IF(LEFT(T771,6)="DE LA ",REPLACE(T771,1,6,"LA "), IF(LEFT(T771,4)="DES ",REPLACE(T771,1,4,"LES "), IF(LEFT(T771,3)="DE ",REPLACE(T771,1,3,"LE "), IF(LEFT(T771,3)="DU ",REPLACE(T771,1,3,"LE "),T771))))</f>
        <v>JEAN MOULIN</v>
      </c>
      <c r="V771" s="76" t="s">
        <v>180</v>
      </c>
    </row>
    <row r="772" spans="1:22" s="71" customFormat="1" ht="12.75" customHeight="1">
      <c r="A772" s="88" t="s">
        <v>3987</v>
      </c>
      <c r="B772" s="108" t="s">
        <v>3988</v>
      </c>
      <c r="C772" s="88" t="s">
        <v>465</v>
      </c>
      <c r="D772" s="197" t="str">
        <f t="shared" si="61"/>
        <v>Marie Curie</v>
      </c>
      <c r="E772" s="197" t="str">
        <f t="shared" si="62"/>
        <v>MARIE CURIE</v>
      </c>
      <c r="F772" s="189" t="str">
        <f t="shared" si="60"/>
        <v>ECOLE MATERNELLE MARIE CURIE</v>
      </c>
      <c r="G772" s="88" t="s">
        <v>3989</v>
      </c>
      <c r="H772" s="88" t="s">
        <v>3902</v>
      </c>
      <c r="I772" s="89" t="s">
        <v>3903</v>
      </c>
      <c r="J772" s="87" t="s">
        <v>3990</v>
      </c>
      <c r="K772" s="88" t="s">
        <v>259</v>
      </c>
      <c r="L772" s="72" t="s">
        <v>83</v>
      </c>
      <c r="M772" s="75"/>
      <c r="N772" s="75"/>
      <c r="O772" s="75">
        <v>4357</v>
      </c>
      <c r="P772" s="88">
        <v>631663.19999999995</v>
      </c>
      <c r="Q772" s="88">
        <v>6866405.2999999998</v>
      </c>
      <c r="R772" s="88">
        <v>48.8940264051</v>
      </c>
      <c r="S772" s="88">
        <v>2.0679566350499998</v>
      </c>
      <c r="T772" s="194" t="str">
        <f t="shared" si="63"/>
        <v>MARIE CURIE</v>
      </c>
      <c r="U772" s="190" t="str">
        <f t="shared" si="64"/>
        <v>MARIE CURIE</v>
      </c>
      <c r="V772" s="91" t="s">
        <v>180</v>
      </c>
    </row>
    <row r="773" spans="1:22" s="71" customFormat="1" ht="12.75" customHeight="1">
      <c r="A773" s="72" t="s">
        <v>3991</v>
      </c>
      <c r="B773" s="72" t="s">
        <v>3992</v>
      </c>
      <c r="C773" s="72" t="s">
        <v>245</v>
      </c>
      <c r="D773" s="197" t="str">
        <f t="shared" si="61"/>
        <v/>
      </c>
      <c r="E773" s="197" t="str">
        <f t="shared" si="62"/>
        <v/>
      </c>
      <c r="F773" s="189" t="str">
        <f t="shared" si="60"/>
        <v xml:space="preserve">ECOLE PRIMAIRE </v>
      </c>
      <c r="G773" s="72" t="s">
        <v>3993</v>
      </c>
      <c r="H773" s="72" t="s">
        <v>1232</v>
      </c>
      <c r="I773" s="73" t="s">
        <v>3994</v>
      </c>
      <c r="J773" s="74" t="s">
        <v>3995</v>
      </c>
      <c r="K773" s="72" t="s">
        <v>250</v>
      </c>
      <c r="L773" s="72" t="s">
        <v>195</v>
      </c>
      <c r="M773" s="75"/>
      <c r="N773" s="75"/>
      <c r="O773" s="75">
        <v>1505</v>
      </c>
      <c r="P773" s="72">
        <v>606641.6</v>
      </c>
      <c r="Q773" s="72">
        <v>6836351.5999999996</v>
      </c>
      <c r="R773" s="72">
        <v>48.620615000000001</v>
      </c>
      <c r="S773" s="72">
        <v>1.733314</v>
      </c>
      <c r="T773" s="194" t="str">
        <f t="shared" si="63"/>
        <v>ST HILARION</v>
      </c>
      <c r="U773" s="190" t="str">
        <f t="shared" si="64"/>
        <v>ST HILARION</v>
      </c>
      <c r="V773" s="76" t="s">
        <v>166</v>
      </c>
    </row>
    <row r="774" spans="1:22" s="71" customFormat="1" ht="12.75" customHeight="1">
      <c r="A774" s="72" t="s">
        <v>3996</v>
      </c>
      <c r="B774" s="72" t="s">
        <v>3997</v>
      </c>
      <c r="C774" s="72" t="s">
        <v>245</v>
      </c>
      <c r="D774" s="197" t="str">
        <f t="shared" si="61"/>
        <v/>
      </c>
      <c r="E774" s="197" t="str">
        <f t="shared" si="62"/>
        <v/>
      </c>
      <c r="F774" s="189" t="str">
        <f t="shared" si="60"/>
        <v xml:space="preserve">ECOLE ELEMENTAIRE </v>
      </c>
      <c r="G774" s="72" t="s">
        <v>3998</v>
      </c>
      <c r="H774" s="72" t="s">
        <v>633</v>
      </c>
      <c r="I774" s="73" t="s">
        <v>3999</v>
      </c>
      <c r="J774" s="74" t="s">
        <v>4000</v>
      </c>
      <c r="K774" s="72" t="s">
        <v>452</v>
      </c>
      <c r="L774" s="72" t="s">
        <v>165</v>
      </c>
      <c r="M774" s="75"/>
      <c r="N774" s="75"/>
      <c r="O774" s="75">
        <v>4713</v>
      </c>
      <c r="P774" s="72">
        <v>592983.19999999995</v>
      </c>
      <c r="Q774" s="72">
        <v>6876058.2999999998</v>
      </c>
      <c r="R774" s="72">
        <v>48.975549000000001</v>
      </c>
      <c r="S774" s="72">
        <v>1.538063</v>
      </c>
      <c r="T774" s="194" t="str">
        <f t="shared" si="63"/>
        <v>ST ILLIERS LA VILLE</v>
      </c>
      <c r="U774" s="190" t="str">
        <f t="shared" si="64"/>
        <v>ST ILLIERS LA VILLE</v>
      </c>
      <c r="V774" s="76" t="s">
        <v>251</v>
      </c>
    </row>
    <row r="775" spans="1:22" s="71" customFormat="1" ht="12.75" customHeight="1">
      <c r="A775" s="72" t="s">
        <v>4001</v>
      </c>
      <c r="B775" s="72" t="s">
        <v>4002</v>
      </c>
      <c r="C775" s="72" t="s">
        <v>245</v>
      </c>
      <c r="D775" s="197" t="str">
        <f t="shared" si="61"/>
        <v/>
      </c>
      <c r="E775" s="197" t="str">
        <f t="shared" si="62"/>
        <v/>
      </c>
      <c r="F775" s="189" t="str">
        <f t="shared" si="60"/>
        <v xml:space="preserve">ECOLE PRIMAIRE </v>
      </c>
      <c r="G775" s="72" t="s">
        <v>4003</v>
      </c>
      <c r="H775" s="72" t="s">
        <v>633</v>
      </c>
      <c r="I775" s="73" t="s">
        <v>4004</v>
      </c>
      <c r="J775" s="74" t="s">
        <v>4005</v>
      </c>
      <c r="K775" s="72" t="s">
        <v>452</v>
      </c>
      <c r="L775" s="72" t="s">
        <v>195</v>
      </c>
      <c r="M775" s="75"/>
      <c r="N775" s="75"/>
      <c r="O775" s="75">
        <v>2637</v>
      </c>
      <c r="P775" s="72">
        <v>590587.80000000005</v>
      </c>
      <c r="Q775" s="72">
        <v>6874215.7999999998</v>
      </c>
      <c r="R775" s="72">
        <v>48.958579999999998</v>
      </c>
      <c r="S775" s="72">
        <v>1.5058240000000001</v>
      </c>
      <c r="T775" s="194" t="str">
        <f t="shared" si="63"/>
        <v>ST ILLIERS LE BOIS</v>
      </c>
      <c r="U775" s="190" t="str">
        <f t="shared" si="64"/>
        <v>ST ILLIERS LE BOIS</v>
      </c>
      <c r="V775" s="76" t="s">
        <v>251</v>
      </c>
    </row>
    <row r="776" spans="1:22" s="71" customFormat="1" ht="12.75" customHeight="1">
      <c r="A776" s="72" t="s">
        <v>4006</v>
      </c>
      <c r="B776" s="72" t="s">
        <v>4007</v>
      </c>
      <c r="C776" s="72" t="s">
        <v>245</v>
      </c>
      <c r="D776" s="197" t="str">
        <f t="shared" si="61"/>
        <v/>
      </c>
      <c r="E776" s="197" t="str">
        <f t="shared" si="62"/>
        <v/>
      </c>
      <c r="F776" s="189" t="str">
        <f t="shared" si="60"/>
        <v xml:space="preserve">ECOLE PRIMAIRE </v>
      </c>
      <c r="G776" s="72" t="s">
        <v>4008</v>
      </c>
      <c r="H776" s="72" t="s">
        <v>4009</v>
      </c>
      <c r="I776" s="73" t="s">
        <v>4010</v>
      </c>
      <c r="J776" s="74" t="s">
        <v>4011</v>
      </c>
      <c r="K776" s="72" t="s">
        <v>164</v>
      </c>
      <c r="L776" s="72" t="s">
        <v>195</v>
      </c>
      <c r="M776" s="75"/>
      <c r="N776" s="75"/>
      <c r="O776" s="75">
        <v>8389</v>
      </c>
      <c r="P776" s="72">
        <v>627870</v>
      </c>
      <c r="Q776" s="72">
        <v>6848423.2000000002</v>
      </c>
      <c r="R776" s="72">
        <v>48.731901000000001</v>
      </c>
      <c r="S776" s="72">
        <v>2.019272</v>
      </c>
      <c r="T776" s="194" t="str">
        <f t="shared" si="63"/>
        <v>ST LAMBERT DES BOIS</v>
      </c>
      <c r="U776" s="190" t="str">
        <f t="shared" si="64"/>
        <v>ST LAMBERT DES BOIS</v>
      </c>
      <c r="V776" s="76" t="s">
        <v>655</v>
      </c>
    </row>
    <row r="777" spans="1:22" s="71" customFormat="1" ht="12.75" customHeight="1">
      <c r="A777" s="72" t="s">
        <v>4012</v>
      </c>
      <c r="B777" s="72" t="s">
        <v>4013</v>
      </c>
      <c r="C777" s="72" t="s">
        <v>945</v>
      </c>
      <c r="D777" s="197" t="str">
        <f t="shared" si="61"/>
        <v>Jean Moulin</v>
      </c>
      <c r="E777" s="197" t="str">
        <f t="shared" si="62"/>
        <v>JEAN MOULIN</v>
      </c>
      <c r="F777" s="189" t="str">
        <f t="shared" si="60"/>
        <v>ECOLE PRIMAIRE JEAN MOULIN</v>
      </c>
      <c r="G777" s="72" t="s">
        <v>4014</v>
      </c>
      <c r="H777" s="72" t="s">
        <v>374</v>
      </c>
      <c r="I777" s="73" t="s">
        <v>4015</v>
      </c>
      <c r="J777" s="74" t="s">
        <v>4016</v>
      </c>
      <c r="K777" s="72" t="s">
        <v>250</v>
      </c>
      <c r="L777" s="72" t="s">
        <v>195</v>
      </c>
      <c r="M777" s="75"/>
      <c r="N777" s="75"/>
      <c r="O777" s="75">
        <v>1036</v>
      </c>
      <c r="P777" s="72">
        <v>609200.19999999995</v>
      </c>
      <c r="Q777" s="72">
        <v>6847504.9000000004</v>
      </c>
      <c r="R777" s="72">
        <v>48.721286999999997</v>
      </c>
      <c r="S777" s="72">
        <v>1.7656579999999999</v>
      </c>
      <c r="T777" s="194" t="str">
        <f t="shared" si="63"/>
        <v>JEAN MOULIN</v>
      </c>
      <c r="U777" s="190" t="str">
        <f t="shared" si="64"/>
        <v>JEAN MOULIN</v>
      </c>
      <c r="V777" s="76" t="s">
        <v>166</v>
      </c>
    </row>
    <row r="778" spans="1:22" s="92" customFormat="1" ht="12.75" customHeight="1">
      <c r="A778" s="77" t="s">
        <v>4017</v>
      </c>
      <c r="B778" s="77" t="s">
        <v>4018</v>
      </c>
      <c r="C778" s="77" t="s">
        <v>4766</v>
      </c>
      <c r="D778" s="197" t="str">
        <f t="shared" si="61"/>
        <v>du Vieux Chêne</v>
      </c>
      <c r="E778" s="197" t="str">
        <f t="shared" si="62"/>
        <v>DU VIEUX CHENE</v>
      </c>
      <c r="F778" s="189" t="str">
        <f t="shared" si="60"/>
        <v>ECOLE PRIMAIRE DU VIEUX CHENE</v>
      </c>
      <c r="G778" s="77" t="s">
        <v>4019</v>
      </c>
      <c r="H778" s="77" t="s">
        <v>161</v>
      </c>
      <c r="I778" s="85" t="s">
        <v>4020</v>
      </c>
      <c r="J778" s="97" t="s">
        <v>4021</v>
      </c>
      <c r="K778" s="77" t="s">
        <v>164</v>
      </c>
      <c r="L778" s="77" t="s">
        <v>195</v>
      </c>
      <c r="M778" s="75"/>
      <c r="N778" s="75"/>
      <c r="O778" s="75">
        <v>3986</v>
      </c>
      <c r="P778" s="77">
        <v>620817.69999999995</v>
      </c>
      <c r="Q778" s="77">
        <v>6823792.5999999996</v>
      </c>
      <c r="R778" s="77">
        <v>48.509542000000003</v>
      </c>
      <c r="S778" s="77">
        <v>1.927943</v>
      </c>
      <c r="T778" s="194" t="str">
        <f t="shared" si="63"/>
        <v>DU VIEUX CHENE</v>
      </c>
      <c r="U778" s="190" t="str">
        <f t="shared" si="64"/>
        <v>LE VIEUX CHENE</v>
      </c>
      <c r="V778" s="79" t="s">
        <v>166</v>
      </c>
    </row>
    <row r="779" spans="1:22" s="71" customFormat="1" ht="12.75" customHeight="1">
      <c r="A779" s="72" t="s">
        <v>4022</v>
      </c>
      <c r="B779" s="72" t="s">
        <v>4023</v>
      </c>
      <c r="C779" s="72" t="s">
        <v>245</v>
      </c>
      <c r="D779" s="197" t="str">
        <f t="shared" si="61"/>
        <v/>
      </c>
      <c r="E779" s="197" t="str">
        <f t="shared" si="62"/>
        <v/>
      </c>
      <c r="F779" s="189" t="str">
        <f t="shared" si="60"/>
        <v xml:space="preserve">ECOLE ELEMENTAIRE </v>
      </c>
      <c r="G779" s="72" t="s">
        <v>4024</v>
      </c>
      <c r="H779" s="72" t="s">
        <v>327</v>
      </c>
      <c r="I779" s="73" t="s">
        <v>4025</v>
      </c>
      <c r="J779" s="74" t="s">
        <v>4026</v>
      </c>
      <c r="K779" s="72" t="s">
        <v>400</v>
      </c>
      <c r="L779" s="72" t="s">
        <v>165</v>
      </c>
      <c r="M779" s="75"/>
      <c r="N779" s="75"/>
      <c r="O779" s="75">
        <v>8270</v>
      </c>
      <c r="P779" s="72">
        <v>606028.6</v>
      </c>
      <c r="Q779" s="72">
        <v>6865423.9000000004</v>
      </c>
      <c r="R779" s="72">
        <v>48.881970000000003</v>
      </c>
      <c r="S779" s="72">
        <v>1.7185969999999999</v>
      </c>
      <c r="T779" s="194" t="str">
        <f t="shared" si="63"/>
        <v xml:space="preserve">ST MARTIN DES CHAMPS </v>
      </c>
      <c r="U779" s="190" t="str">
        <f t="shared" si="64"/>
        <v xml:space="preserve">ST MARTIN DES CHAMPS </v>
      </c>
      <c r="V779" s="76" t="s">
        <v>251</v>
      </c>
    </row>
    <row r="780" spans="1:22" s="71" customFormat="1" ht="12.75" customHeight="1">
      <c r="A780" s="72" t="s">
        <v>4027</v>
      </c>
      <c r="B780" s="72" t="s">
        <v>4028</v>
      </c>
      <c r="C780" s="72" t="s">
        <v>4029</v>
      </c>
      <c r="D780" s="197" t="str">
        <f t="shared" si="61"/>
        <v>des Garennes</v>
      </c>
      <c r="E780" s="197" t="str">
        <f t="shared" si="62"/>
        <v>DES GARENNES</v>
      </c>
      <c r="F780" s="189" t="str">
        <f t="shared" si="60"/>
        <v>ECOLE PRIMAIRE DES GARENNES</v>
      </c>
      <c r="G780" s="72" t="s">
        <v>4030</v>
      </c>
      <c r="H780" s="72" t="s">
        <v>1299</v>
      </c>
      <c r="I780" s="73" t="s">
        <v>4031</v>
      </c>
      <c r="J780" s="74" t="s">
        <v>4032</v>
      </c>
      <c r="K780" s="72" t="s">
        <v>1455</v>
      </c>
      <c r="L780" s="72" t="s">
        <v>195</v>
      </c>
      <c r="M780" s="75"/>
      <c r="N780" s="75"/>
      <c r="O780" s="75">
        <v>2489</v>
      </c>
      <c r="P780" s="72">
        <v>603697</v>
      </c>
      <c r="Q780" s="72">
        <v>6882908.2999999998</v>
      </c>
      <c r="R780" s="72">
        <v>49.038829</v>
      </c>
      <c r="S780" s="72">
        <v>1.682833</v>
      </c>
      <c r="T780" s="194" t="str">
        <f t="shared" si="63"/>
        <v>DES GARENNES</v>
      </c>
      <c r="U780" s="190" t="str">
        <f t="shared" si="64"/>
        <v>LES GARENNES</v>
      </c>
      <c r="V780" s="76" t="s">
        <v>647</v>
      </c>
    </row>
    <row r="781" spans="1:22" s="71" customFormat="1" ht="12.75" customHeight="1">
      <c r="A781" s="72" t="s">
        <v>4033</v>
      </c>
      <c r="B781" s="72" t="s">
        <v>4034</v>
      </c>
      <c r="C781" s="72" t="s">
        <v>1414</v>
      </c>
      <c r="D781" s="197" t="str">
        <f t="shared" si="61"/>
        <v>Jean de La Fontaine</v>
      </c>
      <c r="E781" s="197" t="str">
        <f t="shared" si="62"/>
        <v>JEAN DE LA FONTAINE</v>
      </c>
      <c r="F781" s="189" t="str">
        <f t="shared" si="60"/>
        <v>ECOLE MATERNELLE JEAN DE LA FONTAINE</v>
      </c>
      <c r="G781" s="72" t="s">
        <v>4035</v>
      </c>
      <c r="H781" s="72" t="s">
        <v>4036</v>
      </c>
      <c r="I781" s="73" t="s">
        <v>4037</v>
      </c>
      <c r="J781" s="74" t="s">
        <v>4038</v>
      </c>
      <c r="K781" s="72" t="s">
        <v>928</v>
      </c>
      <c r="L781" s="72" t="s">
        <v>83</v>
      </c>
      <c r="M781" s="75"/>
      <c r="N781" s="75"/>
      <c r="O781" s="75">
        <v>6187</v>
      </c>
      <c r="P781" s="72">
        <v>628311.5</v>
      </c>
      <c r="Q781" s="72">
        <v>6862737.0999999996</v>
      </c>
      <c r="R781" s="72">
        <v>48.860675000000001</v>
      </c>
      <c r="S781" s="72">
        <v>2.0228670000000002</v>
      </c>
      <c r="T781" s="194" t="str">
        <f t="shared" si="63"/>
        <v>JEAN DE LA FONTAINE</v>
      </c>
      <c r="U781" s="190" t="str">
        <f t="shared" si="64"/>
        <v>JEAN DE LA FONTAINE</v>
      </c>
      <c r="V781" s="76" t="s">
        <v>415</v>
      </c>
    </row>
    <row r="782" spans="1:22" s="71" customFormat="1" ht="12.75" customHeight="1">
      <c r="A782" s="72" t="s">
        <v>4039</v>
      </c>
      <c r="B782" s="72" t="s">
        <v>4040</v>
      </c>
      <c r="C782" s="72" t="s">
        <v>698</v>
      </c>
      <c r="D782" s="197" t="str">
        <f t="shared" si="61"/>
        <v>Louis Pasteur</v>
      </c>
      <c r="E782" s="197" t="str">
        <f t="shared" si="62"/>
        <v>LOUIS PASTEUR</v>
      </c>
      <c r="F782" s="189" t="str">
        <f t="shared" si="60"/>
        <v>ECOLE ELEMENTAIRE LOUIS PASTEUR</v>
      </c>
      <c r="G782" s="72" t="s">
        <v>4041</v>
      </c>
      <c r="H782" s="72" t="s">
        <v>4036</v>
      </c>
      <c r="I782" s="73" t="s">
        <v>4037</v>
      </c>
      <c r="J782" s="74" t="s">
        <v>4042</v>
      </c>
      <c r="K782" s="72" t="s">
        <v>928</v>
      </c>
      <c r="L782" s="72" t="s">
        <v>165</v>
      </c>
      <c r="M782" s="75"/>
      <c r="N782" s="75"/>
      <c r="O782" s="75">
        <v>2895</v>
      </c>
      <c r="P782" s="72">
        <v>628223.6</v>
      </c>
      <c r="Q782" s="72">
        <v>6862702</v>
      </c>
      <c r="R782" s="72">
        <v>48.860349999999997</v>
      </c>
      <c r="S782" s="72">
        <v>2.021674</v>
      </c>
      <c r="T782" s="194" t="str">
        <f t="shared" si="63"/>
        <v>LOUIS PASTEUR</v>
      </c>
      <c r="U782" s="190" t="str">
        <f t="shared" si="64"/>
        <v>LOUIS PASTEUR</v>
      </c>
      <c r="V782" s="76" t="s">
        <v>415</v>
      </c>
    </row>
    <row r="783" spans="1:22" s="71" customFormat="1" ht="12.75" customHeight="1">
      <c r="A783" s="72" t="s">
        <v>4043</v>
      </c>
      <c r="B783" s="72" t="s">
        <v>4044</v>
      </c>
      <c r="C783" s="72" t="s">
        <v>4045</v>
      </c>
      <c r="D783" s="197" t="str">
        <f t="shared" si="61"/>
        <v>Clarisse Lebel</v>
      </c>
      <c r="E783" s="197" t="str">
        <f t="shared" si="62"/>
        <v>CLARISSE LEBEL</v>
      </c>
      <c r="F783" s="189" t="str">
        <f t="shared" si="60"/>
        <v>ECOLE PRIMAIRE CLARISSE LEBEL</v>
      </c>
      <c r="G783" s="72" t="s">
        <v>4046</v>
      </c>
      <c r="H783" s="72" t="s">
        <v>2175</v>
      </c>
      <c r="I783" s="73" t="s">
        <v>4047</v>
      </c>
      <c r="J783" s="74" t="s">
        <v>4048</v>
      </c>
      <c r="K783" s="72" t="s">
        <v>250</v>
      </c>
      <c r="L783" s="72" t="s">
        <v>195</v>
      </c>
      <c r="M783" s="75"/>
      <c r="N783" s="75"/>
      <c r="O783" s="75">
        <v>2191</v>
      </c>
      <c r="P783" s="72">
        <v>617684.80000000005</v>
      </c>
      <c r="Q783" s="72">
        <v>6850962.0999999996</v>
      </c>
      <c r="R783" s="72">
        <v>48.753515999999998</v>
      </c>
      <c r="S783" s="72">
        <v>1.8803160000000001</v>
      </c>
      <c r="T783" s="194" t="str">
        <f t="shared" si="63"/>
        <v>CLARISSE LEBEL</v>
      </c>
      <c r="U783" s="190" t="str">
        <f t="shared" si="64"/>
        <v>CLARISSE LEBEL</v>
      </c>
      <c r="V783" s="76" t="s">
        <v>166</v>
      </c>
    </row>
    <row r="784" spans="1:22" s="71" customFormat="1" ht="12.75" customHeight="1">
      <c r="A784" s="72" t="s">
        <v>4049</v>
      </c>
      <c r="B784" s="72" t="s">
        <v>4050</v>
      </c>
      <c r="C784" s="72" t="s">
        <v>945</v>
      </c>
      <c r="D784" s="197" t="str">
        <f t="shared" si="61"/>
        <v>Jean Moulin</v>
      </c>
      <c r="E784" s="197" t="str">
        <f t="shared" si="62"/>
        <v>JEAN MOULIN</v>
      </c>
      <c r="F784" s="189" t="str">
        <f t="shared" si="60"/>
        <v>ECOLE ELEMENTAIRE JEAN MOULIN</v>
      </c>
      <c r="G784" s="72" t="s">
        <v>4051</v>
      </c>
      <c r="H784" s="72" t="s">
        <v>4009</v>
      </c>
      <c r="I784" s="73" t="s">
        <v>4052</v>
      </c>
      <c r="J784" s="74" t="s">
        <v>4053</v>
      </c>
      <c r="K784" s="72" t="s">
        <v>164</v>
      </c>
      <c r="L784" s="72" t="s">
        <v>165</v>
      </c>
      <c r="M784" s="75"/>
      <c r="N784" s="75"/>
      <c r="O784" s="75">
        <v>8235</v>
      </c>
      <c r="P784" s="72">
        <v>631438.6</v>
      </c>
      <c r="Q784" s="72">
        <v>6845975.5</v>
      </c>
      <c r="R784" s="72">
        <v>48.710276</v>
      </c>
      <c r="S784" s="72">
        <v>2.0681820000000002</v>
      </c>
      <c r="T784" s="194" t="str">
        <f t="shared" si="63"/>
        <v>JEAN MOULIN</v>
      </c>
      <c r="U784" s="190" t="str">
        <f t="shared" si="64"/>
        <v>JEAN MOULIN</v>
      </c>
      <c r="V784" s="76" t="s">
        <v>655</v>
      </c>
    </row>
    <row r="785" spans="1:22" s="71" customFormat="1" ht="12.75" customHeight="1">
      <c r="A785" s="72" t="s">
        <v>4054</v>
      </c>
      <c r="B785" s="72" t="s">
        <v>4055</v>
      </c>
      <c r="C785" s="72" t="s">
        <v>1964</v>
      </c>
      <c r="D785" s="197" t="str">
        <f t="shared" si="61"/>
        <v>Jean Jaurès</v>
      </c>
      <c r="E785" s="197" t="str">
        <f t="shared" si="62"/>
        <v>JEAN JAURES</v>
      </c>
      <c r="F785" s="189" t="str">
        <f t="shared" si="60"/>
        <v>ECOLE ELEMENTAIRE JEAN JAURES</v>
      </c>
      <c r="G785" s="72" t="s">
        <v>263</v>
      </c>
      <c r="H785" s="72" t="s">
        <v>4009</v>
      </c>
      <c r="I785" s="73" t="s">
        <v>4052</v>
      </c>
      <c r="J785" s="82" t="s">
        <v>4056</v>
      </c>
      <c r="K785" s="72" t="s">
        <v>164</v>
      </c>
      <c r="L785" s="72" t="s">
        <v>165</v>
      </c>
      <c r="M785" s="75"/>
      <c r="N785" s="75"/>
      <c r="O785" s="75">
        <v>9268</v>
      </c>
      <c r="P785" s="72">
        <v>631564</v>
      </c>
      <c r="Q785" s="72">
        <v>6845472.2999999998</v>
      </c>
      <c r="R785" s="72">
        <v>48.705764000000002</v>
      </c>
      <c r="S785" s="72">
        <v>2.069966</v>
      </c>
      <c r="T785" s="194" t="str">
        <f t="shared" si="63"/>
        <v>JEAN JAURES</v>
      </c>
      <c r="U785" s="190" t="str">
        <f t="shared" si="64"/>
        <v>JEAN JAURES</v>
      </c>
      <c r="V785" s="76" t="s">
        <v>655</v>
      </c>
    </row>
    <row r="786" spans="1:22" s="71" customFormat="1" ht="12.75" customHeight="1">
      <c r="A786" s="72" t="s">
        <v>4057</v>
      </c>
      <c r="B786" s="72" t="s">
        <v>4058</v>
      </c>
      <c r="C786" s="72" t="s">
        <v>4059</v>
      </c>
      <c r="D786" s="197" t="str">
        <f t="shared" si="61"/>
        <v>Jacques Liauzin</v>
      </c>
      <c r="E786" s="197" t="str">
        <f t="shared" si="62"/>
        <v>JACQUES LIAUZIN</v>
      </c>
      <c r="F786" s="189" t="str">
        <f t="shared" si="60"/>
        <v>ECOLE MATERNELLE JACQUES LIAUZIN</v>
      </c>
      <c r="G786" s="72" t="s">
        <v>4060</v>
      </c>
      <c r="H786" s="72" t="s">
        <v>4009</v>
      </c>
      <c r="I786" s="73" t="s">
        <v>4052</v>
      </c>
      <c r="J786" s="74" t="s">
        <v>4061</v>
      </c>
      <c r="K786" s="72" t="s">
        <v>164</v>
      </c>
      <c r="L786" s="72" t="s">
        <v>83</v>
      </c>
      <c r="M786" s="75"/>
      <c r="N786" s="75"/>
      <c r="O786" s="75">
        <v>9726</v>
      </c>
      <c r="P786" s="72">
        <v>632341.30000000005</v>
      </c>
      <c r="Q786" s="72">
        <v>6846450.0999999996</v>
      </c>
      <c r="R786" s="72">
        <v>48.714640000000003</v>
      </c>
      <c r="S786" s="72">
        <v>2.0803739999999999</v>
      </c>
      <c r="T786" s="194" t="str">
        <f t="shared" si="63"/>
        <v>JACQUES LIAUZIN</v>
      </c>
      <c r="U786" s="190" t="str">
        <f t="shared" si="64"/>
        <v>JACQUES LIAUZIN</v>
      </c>
      <c r="V786" s="76" t="s">
        <v>655</v>
      </c>
    </row>
    <row r="787" spans="1:22" s="71" customFormat="1" ht="12.75" customHeight="1">
      <c r="A787" s="72" t="s">
        <v>4062</v>
      </c>
      <c r="B787" s="72" t="s">
        <v>4063</v>
      </c>
      <c r="C787" s="72" t="s">
        <v>4064</v>
      </c>
      <c r="D787" s="197" t="str">
        <f t="shared" si="61"/>
        <v>Jacques Liauzun</v>
      </c>
      <c r="E787" s="197" t="str">
        <f t="shared" si="62"/>
        <v>JACQUES LIAUZUN</v>
      </c>
      <c r="F787" s="189" t="str">
        <f t="shared" si="60"/>
        <v>ECOLE ELEMENTAIRE JACQUES LIAUZUN</v>
      </c>
      <c r="G787" s="72" t="s">
        <v>4065</v>
      </c>
      <c r="H787" s="72" t="s">
        <v>4009</v>
      </c>
      <c r="I787" s="73" t="s">
        <v>4052</v>
      </c>
      <c r="J787" s="74" t="s">
        <v>4066</v>
      </c>
      <c r="K787" s="72" t="s">
        <v>164</v>
      </c>
      <c r="L787" s="72" t="s">
        <v>165</v>
      </c>
      <c r="M787" s="75"/>
      <c r="N787" s="75"/>
      <c r="O787" s="75">
        <v>3213</v>
      </c>
      <c r="P787" s="72">
        <v>632304.19999999995</v>
      </c>
      <c r="Q787" s="72">
        <v>6846458.4000000004</v>
      </c>
      <c r="R787" s="72">
        <v>48.714711000000001</v>
      </c>
      <c r="S787" s="72">
        <v>2.0798679999999998</v>
      </c>
      <c r="T787" s="194" t="str">
        <f t="shared" si="63"/>
        <v>JACQUES LIAUZUN</v>
      </c>
      <c r="U787" s="190" t="str">
        <f t="shared" si="64"/>
        <v>JACQUES LIAUZUN</v>
      </c>
      <c r="V787" s="76" t="s">
        <v>655</v>
      </c>
    </row>
    <row r="788" spans="1:22" s="71" customFormat="1" ht="12.75" customHeight="1">
      <c r="A788" s="72" t="s">
        <v>4067</v>
      </c>
      <c r="B788" s="72" t="s">
        <v>4068</v>
      </c>
      <c r="C788" s="72" t="s">
        <v>222</v>
      </c>
      <c r="D788" s="197" t="str">
        <f t="shared" si="61"/>
        <v>Saint-Exupéry</v>
      </c>
      <c r="E788" s="197" t="str">
        <f t="shared" si="62"/>
        <v>SAINT-EXUPERY</v>
      </c>
      <c r="F788" s="189" t="str">
        <f t="shared" si="60"/>
        <v>ECOLE MATERNELLE SAINT-EXUPERY</v>
      </c>
      <c r="G788" s="72" t="s">
        <v>4069</v>
      </c>
      <c r="H788" s="72" t="s">
        <v>4009</v>
      </c>
      <c r="I788" s="73" t="s">
        <v>4052</v>
      </c>
      <c r="J788" s="82" t="s">
        <v>4070</v>
      </c>
      <c r="K788" s="72" t="s">
        <v>164</v>
      </c>
      <c r="L788" s="72" t="s">
        <v>83</v>
      </c>
      <c r="M788" s="75"/>
      <c r="N788" s="75"/>
      <c r="O788" s="75">
        <v>1565</v>
      </c>
      <c r="P788" s="72">
        <v>631423.80000000005</v>
      </c>
      <c r="Q788" s="72">
        <v>6845397.9000000004</v>
      </c>
      <c r="R788" s="72">
        <v>48.705080000000002</v>
      </c>
      <c r="S788" s="72">
        <v>2.0680730000000001</v>
      </c>
      <c r="T788" s="194" t="str">
        <f t="shared" si="63"/>
        <v>SAINT-EXUPERY</v>
      </c>
      <c r="U788" s="190" t="str">
        <f t="shared" si="64"/>
        <v>SAINT-EXUPERY</v>
      </c>
      <c r="V788" s="76" t="s">
        <v>655</v>
      </c>
    </row>
    <row r="789" spans="1:22" s="71" customFormat="1" ht="12.75" customHeight="1">
      <c r="A789" s="72" t="s">
        <v>4071</v>
      </c>
      <c r="B789" s="72" t="s">
        <v>4072</v>
      </c>
      <c r="C789" s="72" t="s">
        <v>245</v>
      </c>
      <c r="D789" s="197" t="str">
        <f t="shared" si="61"/>
        <v/>
      </c>
      <c r="E789" s="197" t="str">
        <f t="shared" si="62"/>
        <v/>
      </c>
      <c r="F789" s="189" t="str">
        <f t="shared" si="60"/>
        <v xml:space="preserve">ECOLE PRIMAIRE </v>
      </c>
      <c r="G789" s="72" t="s">
        <v>4073</v>
      </c>
      <c r="H789" s="72" t="s">
        <v>2394</v>
      </c>
      <c r="I789" s="73" t="s">
        <v>4074</v>
      </c>
      <c r="J789" s="74" t="s">
        <v>4075</v>
      </c>
      <c r="K789" s="72" t="s">
        <v>164</v>
      </c>
      <c r="L789" s="72" t="s">
        <v>195</v>
      </c>
      <c r="M789" s="75"/>
      <c r="N789" s="75"/>
      <c r="O789" s="75">
        <v>3712</v>
      </c>
      <c r="P789" s="72">
        <v>621583.5</v>
      </c>
      <c r="Q789" s="72">
        <v>6827567.7999999998</v>
      </c>
      <c r="R789" s="72">
        <v>48.543593000000001</v>
      </c>
      <c r="S789" s="72">
        <v>1.937622</v>
      </c>
      <c r="T789" s="194" t="str">
        <f t="shared" si="63"/>
        <v>STE MESME</v>
      </c>
      <c r="U789" s="190" t="str">
        <f t="shared" si="64"/>
        <v>STE MESME</v>
      </c>
      <c r="V789" s="76" t="s">
        <v>166</v>
      </c>
    </row>
    <row r="790" spans="1:22" s="71" customFormat="1" ht="12.75" customHeight="1">
      <c r="A790" s="72" t="s">
        <v>4076</v>
      </c>
      <c r="B790" s="72" t="s">
        <v>4077</v>
      </c>
      <c r="C790" s="72" t="s">
        <v>4078</v>
      </c>
      <c r="D790" s="197" t="str">
        <f t="shared" si="61"/>
        <v>Les Hirondelles</v>
      </c>
      <c r="E790" s="197" t="str">
        <f t="shared" si="62"/>
        <v>LES HIRONDELLES</v>
      </c>
      <c r="F790" s="189" t="str">
        <f t="shared" si="60"/>
        <v>ECOLE PRIMAIRE LES HIRONDELLES</v>
      </c>
      <c r="G790" s="72" t="s">
        <v>4079</v>
      </c>
      <c r="H790" s="72" t="s">
        <v>443</v>
      </c>
      <c r="I790" s="73" t="s">
        <v>4080</v>
      </c>
      <c r="J790" s="74" t="s">
        <v>4081</v>
      </c>
      <c r="K790" s="72" t="s">
        <v>400</v>
      </c>
      <c r="L790" s="72" t="s">
        <v>195</v>
      </c>
      <c r="M790" s="75"/>
      <c r="N790" s="75"/>
      <c r="O790" s="75">
        <v>1981</v>
      </c>
      <c r="P790" s="72">
        <v>602396.19999999995</v>
      </c>
      <c r="Q790" s="72">
        <v>6860405.7999999998</v>
      </c>
      <c r="R790" s="72">
        <v>48.836306999999998</v>
      </c>
      <c r="S790" s="72">
        <v>1.6702269999999999</v>
      </c>
      <c r="T790" s="194" t="str">
        <f t="shared" si="63"/>
        <v>LES HIRONDELLES</v>
      </c>
      <c r="U790" s="190" t="str">
        <f t="shared" si="64"/>
        <v>LES HIRONDELLES</v>
      </c>
      <c r="V790" s="76" t="s">
        <v>251</v>
      </c>
    </row>
    <row r="791" spans="1:22" s="71" customFormat="1" ht="12.75" customHeight="1">
      <c r="A791" s="72" t="s">
        <v>4082</v>
      </c>
      <c r="B791" s="72" t="s">
        <v>4083</v>
      </c>
      <c r="C791" s="72" t="s">
        <v>245</v>
      </c>
      <c r="D791" s="197" t="str">
        <f t="shared" si="61"/>
        <v/>
      </c>
      <c r="E791" s="197" t="str">
        <f t="shared" si="62"/>
        <v/>
      </c>
      <c r="F791" s="189" t="str">
        <f t="shared" si="60"/>
        <v xml:space="preserve">ECOLE PRIMAIRE </v>
      </c>
      <c r="G791" s="72" t="s">
        <v>4084</v>
      </c>
      <c r="H791" s="72" t="s">
        <v>1377</v>
      </c>
      <c r="I791" s="73" t="s">
        <v>4085</v>
      </c>
      <c r="J791" s="74" t="s">
        <v>4086</v>
      </c>
      <c r="K791" s="72" t="s">
        <v>646</v>
      </c>
      <c r="L791" s="72" t="s">
        <v>195</v>
      </c>
      <c r="M791" s="75"/>
      <c r="N791" s="75"/>
      <c r="O791" s="75">
        <v>4916</v>
      </c>
      <c r="P791" s="72">
        <v>621135.1</v>
      </c>
      <c r="Q791" s="72">
        <v>6881115.2000000002</v>
      </c>
      <c r="R791" s="72">
        <v>49.025086000000002</v>
      </c>
      <c r="S791" s="72">
        <v>1.9216409999999999</v>
      </c>
      <c r="T791" s="194" t="str">
        <f t="shared" si="63"/>
        <v>TESSANCOURT SUR AUBETTE</v>
      </c>
      <c r="U791" s="190" t="str">
        <f t="shared" si="64"/>
        <v>TESSANCOURT SUR AUBETTE</v>
      </c>
      <c r="V791" s="76" t="s">
        <v>280</v>
      </c>
    </row>
    <row r="792" spans="1:22" s="71" customFormat="1" ht="12.75" customHeight="1">
      <c r="A792" s="72" t="s">
        <v>4087</v>
      </c>
      <c r="B792" s="72" t="s">
        <v>4088</v>
      </c>
      <c r="C792" s="72" t="s">
        <v>262</v>
      </c>
      <c r="D792" s="197" t="str">
        <f t="shared" si="61"/>
        <v/>
      </c>
      <c r="E792" s="197" t="str">
        <f t="shared" si="62"/>
        <v/>
      </c>
      <c r="F792" s="189" t="str">
        <f t="shared" si="60"/>
        <v xml:space="preserve">ECOLE MATERNELLE </v>
      </c>
      <c r="G792" s="72" t="s">
        <v>4089</v>
      </c>
      <c r="H792" s="72" t="s">
        <v>4090</v>
      </c>
      <c r="I792" s="73" t="s">
        <v>4091</v>
      </c>
      <c r="J792" s="74" t="s">
        <v>4092</v>
      </c>
      <c r="K792" s="72" t="s">
        <v>2119</v>
      </c>
      <c r="L792" s="72" t="s">
        <v>83</v>
      </c>
      <c r="M792" s="75"/>
      <c r="N792" s="75"/>
      <c r="O792" s="75">
        <v>6899</v>
      </c>
      <c r="P792" s="72">
        <v>620564.6</v>
      </c>
      <c r="Q792" s="72">
        <v>6861619.5999999996</v>
      </c>
      <c r="R792" s="72">
        <v>48.849718000000003</v>
      </c>
      <c r="S792" s="72">
        <v>1.9174960000000001</v>
      </c>
      <c r="T792" s="194" t="str">
        <f t="shared" si="63"/>
        <v>THIVERVAL GRIGNON</v>
      </c>
      <c r="U792" s="190" t="str">
        <f t="shared" si="64"/>
        <v>THIVERVAL GRIGNON</v>
      </c>
      <c r="V792" s="76" t="s">
        <v>401</v>
      </c>
    </row>
    <row r="793" spans="1:22" s="71" customFormat="1" ht="12.75" customHeight="1">
      <c r="A793" s="72" t="s">
        <v>4093</v>
      </c>
      <c r="B793" s="72" t="s">
        <v>4094</v>
      </c>
      <c r="C793" s="72" t="s">
        <v>245</v>
      </c>
      <c r="D793" s="197" t="str">
        <f t="shared" si="61"/>
        <v/>
      </c>
      <c r="E793" s="197" t="str">
        <f t="shared" si="62"/>
        <v/>
      </c>
      <c r="F793" s="189" t="str">
        <f t="shared" si="60"/>
        <v xml:space="preserve">ECOLE PRIMAIRE </v>
      </c>
      <c r="G793" s="72" t="s">
        <v>2623</v>
      </c>
      <c r="H793" s="72" t="s">
        <v>4090</v>
      </c>
      <c r="I793" s="73" t="s">
        <v>4091</v>
      </c>
      <c r="J793" s="74" t="s">
        <v>4095</v>
      </c>
      <c r="K793" s="72" t="s">
        <v>2119</v>
      </c>
      <c r="L793" s="72" t="s">
        <v>195</v>
      </c>
      <c r="M793" s="75"/>
      <c r="N793" s="75"/>
      <c r="O793" s="75">
        <v>1067</v>
      </c>
      <c r="P793" s="72">
        <v>622351.80000000005</v>
      </c>
      <c r="Q793" s="72">
        <v>6860969.2999999998</v>
      </c>
      <c r="R793" s="72">
        <v>48.844087999999999</v>
      </c>
      <c r="S793" s="72">
        <v>1.9419660000000001</v>
      </c>
      <c r="T793" s="194" t="str">
        <f t="shared" si="63"/>
        <v>THIVERVAL GRIGNON</v>
      </c>
      <c r="U793" s="190" t="str">
        <f t="shared" si="64"/>
        <v>THIVERVAL GRIGNON</v>
      </c>
      <c r="V793" s="76" t="s">
        <v>401</v>
      </c>
    </row>
    <row r="794" spans="1:22" s="71" customFormat="1" ht="12.75" customHeight="1">
      <c r="A794" s="72" t="s">
        <v>4096</v>
      </c>
      <c r="B794" s="72" t="s">
        <v>4097</v>
      </c>
      <c r="C794" s="72" t="s">
        <v>262</v>
      </c>
      <c r="D794" s="197" t="str">
        <f t="shared" si="61"/>
        <v/>
      </c>
      <c r="E794" s="197" t="str">
        <f t="shared" si="62"/>
        <v/>
      </c>
      <c r="F794" s="189" t="str">
        <f t="shared" si="60"/>
        <v xml:space="preserve">ECOLE MATERNELLE </v>
      </c>
      <c r="G794" s="72" t="s">
        <v>4098</v>
      </c>
      <c r="H794" s="72" t="s">
        <v>268</v>
      </c>
      <c r="I794" s="73" t="s">
        <v>4099</v>
      </c>
      <c r="J794" s="74" t="s">
        <v>4100</v>
      </c>
      <c r="K794" s="72" t="s">
        <v>400</v>
      </c>
      <c r="L794" s="72" t="s">
        <v>83</v>
      </c>
      <c r="M794" s="75"/>
      <c r="N794" s="75"/>
      <c r="O794" s="75">
        <v>9039</v>
      </c>
      <c r="P794" s="72">
        <v>611690.19999999995</v>
      </c>
      <c r="Q794" s="72">
        <v>6863976.7999999998</v>
      </c>
      <c r="R794" s="72">
        <v>48.869759000000002</v>
      </c>
      <c r="S794" s="72">
        <v>1.7960879999999999</v>
      </c>
      <c r="T794" s="194" t="str">
        <f t="shared" si="63"/>
        <v>THOIRY</v>
      </c>
      <c r="U794" s="190" t="str">
        <f t="shared" si="64"/>
        <v>THOIRY</v>
      </c>
      <c r="V794" s="76" t="s">
        <v>401</v>
      </c>
    </row>
    <row r="795" spans="1:22" s="71" customFormat="1" ht="12.75" customHeight="1">
      <c r="A795" s="72" t="s">
        <v>4101</v>
      </c>
      <c r="B795" s="72" t="s">
        <v>4102</v>
      </c>
      <c r="C795" s="72" t="s">
        <v>245</v>
      </c>
      <c r="D795" s="197" t="str">
        <f t="shared" si="61"/>
        <v/>
      </c>
      <c r="E795" s="197" t="str">
        <f t="shared" si="62"/>
        <v/>
      </c>
      <c r="F795" s="189" t="str">
        <f t="shared" si="60"/>
        <v xml:space="preserve">ECOLE ELEMENTAIRE </v>
      </c>
      <c r="G795" s="72" t="s">
        <v>4103</v>
      </c>
      <c r="H795" s="72" t="s">
        <v>268</v>
      </c>
      <c r="I795" s="73" t="s">
        <v>4099</v>
      </c>
      <c r="J795" s="74" t="s">
        <v>4104</v>
      </c>
      <c r="K795" s="72" t="s">
        <v>400</v>
      </c>
      <c r="L795" s="72" t="s">
        <v>165</v>
      </c>
      <c r="M795" s="75"/>
      <c r="N795" s="75"/>
      <c r="O795" s="75">
        <v>2586</v>
      </c>
      <c r="P795" s="72">
        <v>611714.19999999995</v>
      </c>
      <c r="Q795" s="72">
        <v>6863959.5</v>
      </c>
      <c r="R795" s="72">
        <v>48.869607000000002</v>
      </c>
      <c r="S795" s="72">
        <v>1.796419</v>
      </c>
      <c r="T795" s="194" t="str">
        <f t="shared" si="63"/>
        <v>THOIRY</v>
      </c>
      <c r="U795" s="190" t="str">
        <f t="shared" si="64"/>
        <v>THOIRY</v>
      </c>
      <c r="V795" s="76" t="s">
        <v>401</v>
      </c>
    </row>
    <row r="796" spans="1:22" s="71" customFormat="1" ht="12.75" customHeight="1">
      <c r="A796" s="72" t="s">
        <v>4105</v>
      </c>
      <c r="B796" s="72" t="s">
        <v>4106</v>
      </c>
      <c r="C796" s="72" t="s">
        <v>245</v>
      </c>
      <c r="D796" s="197" t="str">
        <f t="shared" si="61"/>
        <v/>
      </c>
      <c r="E796" s="197" t="str">
        <f t="shared" si="62"/>
        <v/>
      </c>
      <c r="F796" s="189" t="str">
        <f t="shared" si="60"/>
        <v xml:space="preserve">ECOLE ELEMENTAIRE </v>
      </c>
      <c r="G796" s="72" t="s">
        <v>4107</v>
      </c>
      <c r="H796" s="72" t="s">
        <v>327</v>
      </c>
      <c r="I796" s="73" t="s">
        <v>4108</v>
      </c>
      <c r="J796" s="74" t="s">
        <v>4109</v>
      </c>
      <c r="K796" s="72" t="s">
        <v>452</v>
      </c>
      <c r="L796" s="72" t="s">
        <v>165</v>
      </c>
      <c r="M796" s="75"/>
      <c r="N796" s="75"/>
      <c r="O796" s="75">
        <v>6354</v>
      </c>
      <c r="P796" s="72">
        <v>595337.6</v>
      </c>
      <c r="Q796" s="72">
        <v>6865598.5</v>
      </c>
      <c r="R796" s="72">
        <v>48.881891000000003</v>
      </c>
      <c r="S796" s="72">
        <v>1.5728009999999999</v>
      </c>
      <c r="T796" s="194" t="str">
        <f t="shared" si="63"/>
        <v xml:space="preserve">TILLY </v>
      </c>
      <c r="U796" s="190" t="str">
        <f t="shared" si="64"/>
        <v xml:space="preserve">TILLY </v>
      </c>
      <c r="V796" s="76" t="s">
        <v>251</v>
      </c>
    </row>
    <row r="797" spans="1:22" s="71" customFormat="1" ht="12.75" customHeight="1">
      <c r="A797" s="72" t="s">
        <v>4110</v>
      </c>
      <c r="B797" s="72" t="s">
        <v>4111</v>
      </c>
      <c r="C797" s="72" t="s">
        <v>4112</v>
      </c>
      <c r="D797" s="197" t="str">
        <f t="shared" si="61"/>
        <v>Roland Garros</v>
      </c>
      <c r="E797" s="197" t="str">
        <f t="shared" si="62"/>
        <v>ROLAND GARROS</v>
      </c>
      <c r="F797" s="189" t="str">
        <f t="shared" si="60"/>
        <v>ECOLE PRIMAIRE ROLAND GARROS</v>
      </c>
      <c r="G797" s="72" t="s">
        <v>4113</v>
      </c>
      <c r="H797" s="72" t="s">
        <v>853</v>
      </c>
      <c r="I797" s="73" t="s">
        <v>4114</v>
      </c>
      <c r="J797" s="74" t="s">
        <v>4115</v>
      </c>
      <c r="K797" s="72" t="s">
        <v>856</v>
      </c>
      <c r="L797" s="72" t="s">
        <v>195</v>
      </c>
      <c r="M797" s="75"/>
      <c r="N797" s="75"/>
      <c r="O797" s="75">
        <v>6249</v>
      </c>
      <c r="P797" s="72">
        <v>634813</v>
      </c>
      <c r="Q797" s="72">
        <v>6849874.2999999998</v>
      </c>
      <c r="R797" s="72">
        <v>48.745690000000003</v>
      </c>
      <c r="S797" s="72">
        <v>2.1134439999999999</v>
      </c>
      <c r="T797" s="194" t="str">
        <f t="shared" si="63"/>
        <v>ROLAND GARROS</v>
      </c>
      <c r="U797" s="190" t="str">
        <f t="shared" si="64"/>
        <v>ROLAND GARROS</v>
      </c>
      <c r="V797" s="76" t="s">
        <v>655</v>
      </c>
    </row>
    <row r="798" spans="1:22" s="71" customFormat="1" ht="12.75" customHeight="1">
      <c r="A798" s="72" t="s">
        <v>4116</v>
      </c>
      <c r="B798" s="72" t="s">
        <v>4117</v>
      </c>
      <c r="C798" s="72" t="s">
        <v>2320</v>
      </c>
      <c r="D798" s="197" t="str">
        <f t="shared" si="61"/>
        <v>Jean Macé</v>
      </c>
      <c r="E798" s="197" t="str">
        <f t="shared" si="62"/>
        <v>JEAN MACE</v>
      </c>
      <c r="F798" s="189" t="str">
        <f t="shared" si="60"/>
        <v>ECOLE ELEMENTAIRE JEAN MACE</v>
      </c>
      <c r="G798" s="72" t="s">
        <v>4118</v>
      </c>
      <c r="H798" s="72" t="s">
        <v>4119</v>
      </c>
      <c r="I798" s="73" t="s">
        <v>4120</v>
      </c>
      <c r="J798" s="74" t="s">
        <v>4121</v>
      </c>
      <c r="K798" s="72" t="s">
        <v>4120</v>
      </c>
      <c r="L798" s="72" t="s">
        <v>165</v>
      </c>
      <c r="M798" s="75"/>
      <c r="N798" s="75" t="s">
        <v>110</v>
      </c>
      <c r="O798" s="75">
        <v>2033</v>
      </c>
      <c r="P798" s="72">
        <v>626674.6</v>
      </c>
      <c r="Q798" s="72">
        <v>6852822.7000000002</v>
      </c>
      <c r="R798" s="72">
        <v>48.771332999999998</v>
      </c>
      <c r="S798" s="72">
        <v>2.002265</v>
      </c>
      <c r="T798" s="194" t="str">
        <f t="shared" si="63"/>
        <v>JEAN MACE</v>
      </c>
      <c r="U798" s="190" t="str">
        <f t="shared" si="64"/>
        <v>JEAN MACE</v>
      </c>
      <c r="V798" s="76" t="s">
        <v>515</v>
      </c>
    </row>
    <row r="799" spans="1:22" s="71" customFormat="1" ht="12.75" customHeight="1">
      <c r="A799" s="72" t="s">
        <v>4122</v>
      </c>
      <c r="B799" s="72" t="s">
        <v>4123</v>
      </c>
      <c r="C799" s="72" t="s">
        <v>2360</v>
      </c>
      <c r="D799" s="197" t="str">
        <f t="shared" si="61"/>
        <v>Jean Macé</v>
      </c>
      <c r="E799" s="197" t="str">
        <f t="shared" si="62"/>
        <v>JEAN MACE</v>
      </c>
      <c r="F799" s="189" t="str">
        <f t="shared" si="60"/>
        <v>ECOLE MATERNELLE JEAN MACE</v>
      </c>
      <c r="G799" s="72" t="s">
        <v>4118</v>
      </c>
      <c r="H799" s="72" t="s">
        <v>4119</v>
      </c>
      <c r="I799" s="73" t="s">
        <v>4120</v>
      </c>
      <c r="J799" s="74" t="s">
        <v>4124</v>
      </c>
      <c r="K799" s="72" t="s">
        <v>4120</v>
      </c>
      <c r="L799" s="72" t="s">
        <v>83</v>
      </c>
      <c r="M799" s="75"/>
      <c r="N799" s="75" t="s">
        <v>110</v>
      </c>
      <c r="O799" s="75">
        <v>7933</v>
      </c>
      <c r="P799" s="72">
        <v>626865.30000000005</v>
      </c>
      <c r="Q799" s="72">
        <v>6852912.5</v>
      </c>
      <c r="R799" s="72">
        <v>48.772162000000002</v>
      </c>
      <c r="S799" s="72">
        <v>2.0048439999999998</v>
      </c>
      <c r="T799" s="194" t="str">
        <f t="shared" si="63"/>
        <v>JEAN MACE</v>
      </c>
      <c r="U799" s="190" t="str">
        <f t="shared" si="64"/>
        <v>JEAN MACE</v>
      </c>
      <c r="V799" s="76" t="s">
        <v>515</v>
      </c>
    </row>
    <row r="800" spans="1:22" s="71" customFormat="1" ht="12.75" customHeight="1">
      <c r="A800" s="72" t="s">
        <v>4125</v>
      </c>
      <c r="B800" s="72" t="s">
        <v>4126</v>
      </c>
      <c r="C800" s="72" t="s">
        <v>4127</v>
      </c>
      <c r="D800" s="197" t="str">
        <f t="shared" si="61"/>
        <v>Maurice Thorez</v>
      </c>
      <c r="E800" s="197" t="str">
        <f t="shared" si="62"/>
        <v>MAURICE THOREZ</v>
      </c>
      <c r="F800" s="189" t="str">
        <f t="shared" si="60"/>
        <v>ECOLE ELEMENTAIRE MAURICE THOREZ</v>
      </c>
      <c r="G800" s="72" t="s">
        <v>4128</v>
      </c>
      <c r="H800" s="72" t="s">
        <v>4119</v>
      </c>
      <c r="I800" s="73" t="s">
        <v>4120</v>
      </c>
      <c r="J800" s="74" t="s">
        <v>4129</v>
      </c>
      <c r="K800" s="72" t="s">
        <v>4120</v>
      </c>
      <c r="L800" s="72" t="s">
        <v>165</v>
      </c>
      <c r="M800" s="75" t="s">
        <v>109</v>
      </c>
      <c r="N800" s="75"/>
      <c r="O800" s="75">
        <v>2416</v>
      </c>
      <c r="P800" s="72">
        <v>625866.9</v>
      </c>
      <c r="Q800" s="72">
        <v>6853711.0999999996</v>
      </c>
      <c r="R800" s="72">
        <v>48.779229999999998</v>
      </c>
      <c r="S800" s="72">
        <v>1.9911209999999999</v>
      </c>
      <c r="T800" s="194" t="str">
        <f t="shared" si="63"/>
        <v>MAURICE THOREZ</v>
      </c>
      <c r="U800" s="190" t="str">
        <f t="shared" si="64"/>
        <v>MAURICE THOREZ</v>
      </c>
      <c r="V800" s="76" t="s">
        <v>515</v>
      </c>
    </row>
    <row r="801" spans="1:22" s="71" customFormat="1" ht="12.75" customHeight="1">
      <c r="A801" s="72" t="s">
        <v>4130</v>
      </c>
      <c r="B801" s="72" t="s">
        <v>4131</v>
      </c>
      <c r="C801" s="72" t="s">
        <v>4132</v>
      </c>
      <c r="D801" s="197" t="str">
        <f t="shared" si="61"/>
        <v>Maurice Thorez</v>
      </c>
      <c r="E801" s="197" t="str">
        <f t="shared" si="62"/>
        <v>MAURICE THOREZ</v>
      </c>
      <c r="F801" s="189" t="str">
        <f t="shared" si="60"/>
        <v>ECOLE MATERNELLE MAURICE THOREZ</v>
      </c>
      <c r="G801" s="72" t="s">
        <v>4128</v>
      </c>
      <c r="H801" s="72" t="s">
        <v>4119</v>
      </c>
      <c r="I801" s="73" t="s">
        <v>4120</v>
      </c>
      <c r="J801" s="74" t="s">
        <v>4133</v>
      </c>
      <c r="K801" s="72" t="s">
        <v>4120</v>
      </c>
      <c r="L801" s="72" t="s">
        <v>83</v>
      </c>
      <c r="M801" s="75" t="s">
        <v>109</v>
      </c>
      <c r="N801" s="75"/>
      <c r="O801" s="75">
        <v>9861</v>
      </c>
      <c r="P801" s="72">
        <v>625997.5</v>
      </c>
      <c r="Q801" s="72">
        <v>6853615</v>
      </c>
      <c r="R801" s="72">
        <v>48.778381000000003</v>
      </c>
      <c r="S801" s="72">
        <v>1.992915</v>
      </c>
      <c r="T801" s="194" t="str">
        <f t="shared" si="63"/>
        <v>MAURICE THOREZ</v>
      </c>
      <c r="U801" s="190" t="str">
        <f t="shared" si="64"/>
        <v>MAURICE THOREZ</v>
      </c>
      <c r="V801" s="76" t="s">
        <v>515</v>
      </c>
    </row>
    <row r="802" spans="1:22" s="71" customFormat="1" ht="12.75" customHeight="1">
      <c r="A802" s="72" t="s">
        <v>4134</v>
      </c>
      <c r="B802" s="72" t="s">
        <v>4135</v>
      </c>
      <c r="C802" s="72" t="s">
        <v>2290</v>
      </c>
      <c r="D802" s="197" t="str">
        <f t="shared" si="61"/>
        <v>Léo Lagrange</v>
      </c>
      <c r="E802" s="197" t="str">
        <f t="shared" si="62"/>
        <v>LEO LAGRANGE</v>
      </c>
      <c r="F802" s="189" t="str">
        <f t="shared" si="60"/>
        <v>ECOLE MATERNELLE LEO LAGRANGE</v>
      </c>
      <c r="G802" s="72" t="s">
        <v>4136</v>
      </c>
      <c r="H802" s="72" t="s">
        <v>4119</v>
      </c>
      <c r="I802" s="73" t="s">
        <v>4120</v>
      </c>
      <c r="J802" s="74" t="s">
        <v>4137</v>
      </c>
      <c r="K802" s="72" t="s">
        <v>4120</v>
      </c>
      <c r="L802" s="72" t="s">
        <v>83</v>
      </c>
      <c r="M802" s="75"/>
      <c r="N802" s="75" t="s">
        <v>110</v>
      </c>
      <c r="O802" s="75">
        <v>1172</v>
      </c>
      <c r="P802" s="72">
        <v>625209.69999999995</v>
      </c>
      <c r="Q802" s="72">
        <v>6853625</v>
      </c>
      <c r="R802" s="72">
        <v>48.778379999999999</v>
      </c>
      <c r="S802" s="72">
        <v>1.982194</v>
      </c>
      <c r="T802" s="194" t="str">
        <f t="shared" si="63"/>
        <v>LEO LAGRANGE</v>
      </c>
      <c r="U802" s="190" t="str">
        <f t="shared" si="64"/>
        <v>LEO LAGRANGE</v>
      </c>
      <c r="V802" s="76" t="s">
        <v>515</v>
      </c>
    </row>
    <row r="803" spans="1:22" s="71" customFormat="1" ht="12.75" customHeight="1">
      <c r="A803" s="72" t="s">
        <v>4138</v>
      </c>
      <c r="B803" s="72" t="s">
        <v>4139</v>
      </c>
      <c r="C803" s="72" t="s">
        <v>4140</v>
      </c>
      <c r="D803" s="197" t="str">
        <f t="shared" si="61"/>
        <v>Jean-Baptiste Clément</v>
      </c>
      <c r="E803" s="197" t="str">
        <f t="shared" si="62"/>
        <v>JEAN-BAPTISTE CLEMENT</v>
      </c>
      <c r="F803" s="189" t="str">
        <f t="shared" si="60"/>
        <v>ECOLE MATERNELLE JEAN-BAPTISTE CLEMENT</v>
      </c>
      <c r="G803" s="72" t="s">
        <v>4141</v>
      </c>
      <c r="H803" s="72" t="s">
        <v>4119</v>
      </c>
      <c r="I803" s="73" t="s">
        <v>4120</v>
      </c>
      <c r="J803" s="74" t="s">
        <v>4142</v>
      </c>
      <c r="K803" s="72" t="s">
        <v>4120</v>
      </c>
      <c r="L803" s="72" t="s">
        <v>83</v>
      </c>
      <c r="M803" s="75"/>
      <c r="N803" s="75" t="s">
        <v>110</v>
      </c>
      <c r="O803" s="75">
        <v>3210</v>
      </c>
      <c r="P803" s="72">
        <v>625513.69999999995</v>
      </c>
      <c r="Q803" s="72">
        <v>6853688.5</v>
      </c>
      <c r="R803" s="72">
        <v>48.778986000000003</v>
      </c>
      <c r="S803" s="72">
        <v>1.9863189999999999</v>
      </c>
      <c r="T803" s="194" t="str">
        <f t="shared" si="63"/>
        <v>JEAN-BAPTISTE CLEMENT</v>
      </c>
      <c r="U803" s="190" t="str">
        <f t="shared" si="64"/>
        <v>JEAN-BAPTISTE CLEMENT</v>
      </c>
      <c r="V803" s="76" t="s">
        <v>515</v>
      </c>
    </row>
    <row r="804" spans="1:22" s="71" customFormat="1" ht="12.75" customHeight="1">
      <c r="A804" s="72" t="s">
        <v>4143</v>
      </c>
      <c r="B804" s="72" t="s">
        <v>4144</v>
      </c>
      <c r="C804" s="72" t="s">
        <v>4145</v>
      </c>
      <c r="D804" s="197" t="str">
        <f t="shared" si="61"/>
        <v>Jean-Baptiste Clément</v>
      </c>
      <c r="E804" s="197" t="str">
        <f t="shared" si="62"/>
        <v>JEAN-BAPTISTE CLEMENT</v>
      </c>
      <c r="F804" s="189" t="str">
        <f t="shared" si="60"/>
        <v>ECOLE ELEMENTAIRE JEAN-BAPTISTE CLEMENT</v>
      </c>
      <c r="G804" s="72" t="s">
        <v>4146</v>
      </c>
      <c r="H804" s="72" t="s">
        <v>4119</v>
      </c>
      <c r="I804" s="73" t="s">
        <v>4120</v>
      </c>
      <c r="J804" s="74" t="s">
        <v>4147</v>
      </c>
      <c r="K804" s="72" t="s">
        <v>4120</v>
      </c>
      <c r="L804" s="72" t="s">
        <v>165</v>
      </c>
      <c r="M804" s="75"/>
      <c r="N804" s="75" t="s">
        <v>110</v>
      </c>
      <c r="O804" s="75">
        <v>6841</v>
      </c>
      <c r="P804" s="72">
        <v>625442.69999999995</v>
      </c>
      <c r="Q804" s="72">
        <v>6853672.2999999998</v>
      </c>
      <c r="R804" s="72">
        <v>48.778832000000001</v>
      </c>
      <c r="S804" s="72">
        <v>1.9853559999999999</v>
      </c>
      <c r="T804" s="194" t="str">
        <f t="shared" si="63"/>
        <v>JEAN-BAPTISTE CLEMENT</v>
      </c>
      <c r="U804" s="190" t="str">
        <f t="shared" si="64"/>
        <v>JEAN-BAPTISTE CLEMENT</v>
      </c>
      <c r="V804" s="76" t="s">
        <v>515</v>
      </c>
    </row>
    <row r="805" spans="1:22" s="71" customFormat="1" ht="12.75" customHeight="1">
      <c r="A805" s="72" t="s">
        <v>4148</v>
      </c>
      <c r="B805" s="72" t="s">
        <v>4149</v>
      </c>
      <c r="C805" s="72" t="s">
        <v>3686</v>
      </c>
      <c r="D805" s="197" t="str">
        <f t="shared" si="61"/>
        <v>Anne Frank</v>
      </c>
      <c r="E805" s="197" t="str">
        <f t="shared" si="62"/>
        <v>ANNE FRANK</v>
      </c>
      <c r="F805" s="189" t="str">
        <f t="shared" si="60"/>
        <v>ECOLE MATERNELLE ANNE FRANK</v>
      </c>
      <c r="G805" s="72" t="s">
        <v>4150</v>
      </c>
      <c r="H805" s="72" t="s">
        <v>4119</v>
      </c>
      <c r="I805" s="73" t="s">
        <v>4120</v>
      </c>
      <c r="J805" s="74" t="s">
        <v>4151</v>
      </c>
      <c r="K805" s="72" t="s">
        <v>4120</v>
      </c>
      <c r="L805" s="72" t="s">
        <v>83</v>
      </c>
      <c r="M805" s="75" t="s">
        <v>109</v>
      </c>
      <c r="N805" s="75"/>
      <c r="O805" s="75">
        <v>5844</v>
      </c>
      <c r="P805" s="72">
        <v>626924.30000000005</v>
      </c>
      <c r="Q805" s="72">
        <v>6853420.2000000002</v>
      </c>
      <c r="R805" s="72">
        <v>48.776733999999998</v>
      </c>
      <c r="S805" s="72">
        <v>2.00556</v>
      </c>
      <c r="T805" s="194" t="str">
        <f t="shared" si="63"/>
        <v>ANNE FRANK</v>
      </c>
      <c r="U805" s="190" t="str">
        <f t="shared" si="64"/>
        <v>ANNE FRANK</v>
      </c>
      <c r="V805" s="76" t="s">
        <v>515</v>
      </c>
    </row>
    <row r="806" spans="1:22" s="71" customFormat="1" ht="12.75" customHeight="1">
      <c r="A806" s="72" t="s">
        <v>4152</v>
      </c>
      <c r="B806" s="72" t="s">
        <v>4153</v>
      </c>
      <c r="C806" s="72" t="s">
        <v>4154</v>
      </c>
      <c r="D806" s="197" t="str">
        <f t="shared" si="61"/>
        <v>Gustave Flaubert</v>
      </c>
      <c r="E806" s="197" t="str">
        <f t="shared" si="62"/>
        <v>GUSTAVE FLAUBERT</v>
      </c>
      <c r="F806" s="189" t="str">
        <f t="shared" si="60"/>
        <v>ECOLE MATERNELLE GUSTAVE FLAUBERT</v>
      </c>
      <c r="G806" s="72" t="s">
        <v>4155</v>
      </c>
      <c r="H806" s="72" t="s">
        <v>4119</v>
      </c>
      <c r="I806" s="73" t="s">
        <v>4120</v>
      </c>
      <c r="J806" s="74" t="s">
        <v>4156</v>
      </c>
      <c r="K806" s="72" t="s">
        <v>4120</v>
      </c>
      <c r="L806" s="72" t="s">
        <v>83</v>
      </c>
      <c r="M806" s="75" t="s">
        <v>109</v>
      </c>
      <c r="N806" s="75"/>
      <c r="O806" s="75">
        <v>5430</v>
      </c>
      <c r="P806" s="72">
        <v>625090.69999999995</v>
      </c>
      <c r="Q806" s="72">
        <v>6854190.2000000002</v>
      </c>
      <c r="R806" s="72">
        <v>48.783448999999997</v>
      </c>
      <c r="S806" s="72">
        <v>1.980475</v>
      </c>
      <c r="T806" s="194" t="str">
        <f t="shared" si="63"/>
        <v>GUSTAVE FLAUBERT</v>
      </c>
      <c r="U806" s="190" t="str">
        <f t="shared" si="64"/>
        <v>GUSTAVE FLAUBERT</v>
      </c>
      <c r="V806" s="76" t="s">
        <v>515</v>
      </c>
    </row>
    <row r="807" spans="1:22" s="71" customFormat="1" ht="12.75" customHeight="1">
      <c r="A807" s="72" t="s">
        <v>4157</v>
      </c>
      <c r="B807" s="72" t="s">
        <v>4158</v>
      </c>
      <c r="C807" s="72" t="s">
        <v>4159</v>
      </c>
      <c r="D807" s="197" t="str">
        <f t="shared" si="61"/>
        <v>Gustave Flaubert</v>
      </c>
      <c r="E807" s="197" t="str">
        <f t="shared" si="62"/>
        <v>GUSTAVE FLAUBERT</v>
      </c>
      <c r="F807" s="189" t="str">
        <f t="shared" si="60"/>
        <v>ECOLE ELEMENTAIRE GUSTAVE FLAUBERT</v>
      </c>
      <c r="G807" s="72" t="s">
        <v>4155</v>
      </c>
      <c r="H807" s="72" t="s">
        <v>4119</v>
      </c>
      <c r="I807" s="73" t="s">
        <v>4120</v>
      </c>
      <c r="J807" s="74" t="s">
        <v>4160</v>
      </c>
      <c r="K807" s="72" t="s">
        <v>4120</v>
      </c>
      <c r="L807" s="72" t="s">
        <v>165</v>
      </c>
      <c r="M807" s="75" t="s">
        <v>109</v>
      </c>
      <c r="N807" s="75"/>
      <c r="O807" s="75">
        <v>5044</v>
      </c>
      <c r="P807" s="72">
        <v>625472.4</v>
      </c>
      <c r="Q807" s="72">
        <v>6854261</v>
      </c>
      <c r="R807" s="72">
        <v>48.784129999999998</v>
      </c>
      <c r="S807" s="72">
        <v>1.985657</v>
      </c>
      <c r="T807" s="194" t="str">
        <f t="shared" si="63"/>
        <v>GUSTAVE FLAUBERT</v>
      </c>
      <c r="U807" s="190" t="str">
        <f t="shared" si="64"/>
        <v>GUSTAVE FLAUBERT</v>
      </c>
      <c r="V807" s="76" t="s">
        <v>515</v>
      </c>
    </row>
    <row r="808" spans="1:22" s="71" customFormat="1" ht="12.75" customHeight="1">
      <c r="A808" s="72" t="s">
        <v>4161</v>
      </c>
      <c r="B808" s="72" t="s">
        <v>4162</v>
      </c>
      <c r="C808" s="72" t="s">
        <v>1964</v>
      </c>
      <c r="D808" s="197" t="str">
        <f t="shared" si="61"/>
        <v>Jean Jaurès</v>
      </c>
      <c r="E808" s="197" t="str">
        <f t="shared" si="62"/>
        <v>JEAN JAURES</v>
      </c>
      <c r="F808" s="189" t="str">
        <f t="shared" si="60"/>
        <v>ECOLE ELEMENTAIRE JEAN JAURES</v>
      </c>
      <c r="G808" s="72" t="s">
        <v>4163</v>
      </c>
      <c r="H808" s="72" t="s">
        <v>4119</v>
      </c>
      <c r="I808" s="73" t="s">
        <v>4120</v>
      </c>
      <c r="J808" s="74" t="s">
        <v>4164</v>
      </c>
      <c r="K808" s="72" t="s">
        <v>4120</v>
      </c>
      <c r="L808" s="72" t="s">
        <v>165</v>
      </c>
      <c r="M808" s="75" t="s">
        <v>109</v>
      </c>
      <c r="N808" s="75"/>
      <c r="O808" s="75">
        <v>5333</v>
      </c>
      <c r="P808" s="72">
        <v>626598.80000000005</v>
      </c>
      <c r="Q808" s="72">
        <v>6853439.5999999996</v>
      </c>
      <c r="R808" s="72">
        <v>48.776871999999997</v>
      </c>
      <c r="S808" s="72">
        <v>2.0011269999999999</v>
      </c>
      <c r="T808" s="194" t="str">
        <f t="shared" si="63"/>
        <v>JEAN JAURES</v>
      </c>
      <c r="U808" s="190" t="str">
        <f t="shared" si="64"/>
        <v>JEAN JAURES</v>
      </c>
      <c r="V808" s="76" t="s">
        <v>515</v>
      </c>
    </row>
    <row r="809" spans="1:22" s="71" customFormat="1" ht="12.75" customHeight="1">
      <c r="A809" s="72" t="s">
        <v>4165</v>
      </c>
      <c r="B809" s="72" t="s">
        <v>4166</v>
      </c>
      <c r="C809" s="72" t="s">
        <v>236</v>
      </c>
      <c r="D809" s="197" t="str">
        <f t="shared" si="61"/>
        <v>Paul Langevin</v>
      </c>
      <c r="E809" s="197" t="str">
        <f t="shared" si="62"/>
        <v>PAUL LANGEVIN</v>
      </c>
      <c r="F809" s="189" t="str">
        <f t="shared" si="60"/>
        <v>ECOLE ELEMENTAIRE PAUL LANGEVIN</v>
      </c>
      <c r="G809" s="72" t="s">
        <v>4167</v>
      </c>
      <c r="H809" s="72" t="s">
        <v>4119</v>
      </c>
      <c r="I809" s="73" t="s">
        <v>4120</v>
      </c>
      <c r="J809" s="74" t="s">
        <v>4168</v>
      </c>
      <c r="K809" s="72" t="s">
        <v>4120</v>
      </c>
      <c r="L809" s="72" t="s">
        <v>165</v>
      </c>
      <c r="M809" s="75" t="s">
        <v>109</v>
      </c>
      <c r="N809" s="75"/>
      <c r="O809" s="75">
        <v>5746</v>
      </c>
      <c r="P809" s="72">
        <v>625729</v>
      </c>
      <c r="Q809" s="72">
        <v>6853329.4000000004</v>
      </c>
      <c r="R809" s="72">
        <v>48.775781000000002</v>
      </c>
      <c r="S809" s="72">
        <v>1.9893110000000001</v>
      </c>
      <c r="T809" s="194" t="str">
        <f t="shared" si="63"/>
        <v>PAUL LANGEVIN</v>
      </c>
      <c r="U809" s="190" t="str">
        <f t="shared" si="64"/>
        <v>PAUL LANGEVIN</v>
      </c>
      <c r="V809" s="76" t="s">
        <v>515</v>
      </c>
    </row>
    <row r="810" spans="1:22" s="71" customFormat="1" ht="12.75" customHeight="1">
      <c r="A810" s="72" t="s">
        <v>4169</v>
      </c>
      <c r="B810" s="72" t="s">
        <v>4170</v>
      </c>
      <c r="C810" s="88" t="s">
        <v>875</v>
      </c>
      <c r="D810" s="197" t="str">
        <f t="shared" si="61"/>
        <v>Jules Ferry</v>
      </c>
      <c r="E810" s="197" t="str">
        <f t="shared" si="62"/>
        <v>JULES FERRY</v>
      </c>
      <c r="F810" s="189" t="str">
        <f t="shared" si="60"/>
        <v>ECOLE ELEMENTAIRE JULES FERRY</v>
      </c>
      <c r="G810" s="72" t="s">
        <v>4171</v>
      </c>
      <c r="H810" s="72" t="s">
        <v>4119</v>
      </c>
      <c r="I810" s="73" t="s">
        <v>4120</v>
      </c>
      <c r="J810" s="87" t="s">
        <v>4172</v>
      </c>
      <c r="K810" s="72" t="s">
        <v>4120</v>
      </c>
      <c r="L810" s="72" t="s">
        <v>165</v>
      </c>
      <c r="M810" s="75" t="s">
        <v>109</v>
      </c>
      <c r="N810" s="75"/>
      <c r="O810" s="75">
        <v>4970</v>
      </c>
      <c r="P810" s="72">
        <v>626605.80000000005</v>
      </c>
      <c r="Q810" s="72">
        <v>6853227.4000000004</v>
      </c>
      <c r="R810" s="72">
        <v>48.774963999999997</v>
      </c>
      <c r="S810" s="72">
        <v>2.0012590000000001</v>
      </c>
      <c r="T810" s="194" t="str">
        <f t="shared" si="63"/>
        <v>JULES FERRY</v>
      </c>
      <c r="U810" s="190" t="str">
        <f t="shared" si="64"/>
        <v>JULES FERRY</v>
      </c>
      <c r="V810" s="76" t="s">
        <v>515</v>
      </c>
    </row>
    <row r="811" spans="1:22" s="71" customFormat="1" ht="12.75" customHeight="1">
      <c r="A811" s="72" t="s">
        <v>4173</v>
      </c>
      <c r="B811" s="72" t="s">
        <v>4174</v>
      </c>
      <c r="C811" s="72" t="s">
        <v>4175</v>
      </c>
      <c r="D811" s="197" t="str">
        <f t="shared" si="61"/>
        <v>George Sand</v>
      </c>
      <c r="E811" s="197" t="str">
        <f t="shared" si="62"/>
        <v>GEORGE SAND</v>
      </c>
      <c r="F811" s="189" t="str">
        <f t="shared" si="60"/>
        <v>ECOLE MATERNELLE GEORGE SAND</v>
      </c>
      <c r="G811" s="72" t="s">
        <v>4176</v>
      </c>
      <c r="H811" s="72" t="s">
        <v>4119</v>
      </c>
      <c r="I811" s="73" t="s">
        <v>4120</v>
      </c>
      <c r="J811" s="74" t="s">
        <v>4177</v>
      </c>
      <c r="K811" s="72" t="s">
        <v>4120</v>
      </c>
      <c r="L811" s="72" t="s">
        <v>83</v>
      </c>
      <c r="M811" s="75" t="s">
        <v>109</v>
      </c>
      <c r="N811" s="75"/>
      <c r="O811" s="75">
        <v>6521</v>
      </c>
      <c r="P811" s="72">
        <v>625869.1</v>
      </c>
      <c r="Q811" s="72">
        <v>6854031.5999999996</v>
      </c>
      <c r="R811" s="72">
        <v>48.782111999999998</v>
      </c>
      <c r="S811" s="72">
        <v>1.991096</v>
      </c>
      <c r="T811" s="194" t="str">
        <f t="shared" si="63"/>
        <v>GEORGE SAND</v>
      </c>
      <c r="U811" s="190" t="str">
        <f t="shared" si="64"/>
        <v>GEORGE SAND</v>
      </c>
      <c r="V811" s="76" t="s">
        <v>515</v>
      </c>
    </row>
    <row r="812" spans="1:22" s="71" customFormat="1" ht="12.75" customHeight="1">
      <c r="A812" s="72" t="s">
        <v>4178</v>
      </c>
      <c r="B812" s="72" t="s">
        <v>4179</v>
      </c>
      <c r="C812" s="72" t="s">
        <v>333</v>
      </c>
      <c r="D812" s="197" t="str">
        <f t="shared" si="61"/>
        <v>Louis Pergaud</v>
      </c>
      <c r="E812" s="197" t="str">
        <f t="shared" si="62"/>
        <v>LOUIS PERGAUD</v>
      </c>
      <c r="F812" s="189" t="str">
        <f t="shared" si="60"/>
        <v>ECOLE MATERNELLE LOUIS PERGAUD</v>
      </c>
      <c r="G812" s="72" t="s">
        <v>4180</v>
      </c>
      <c r="H812" s="72" t="s">
        <v>4119</v>
      </c>
      <c r="I812" s="73" t="s">
        <v>4120</v>
      </c>
      <c r="J812" s="74" t="s">
        <v>4181</v>
      </c>
      <c r="K812" s="72" t="s">
        <v>4120</v>
      </c>
      <c r="L812" s="72" t="s">
        <v>83</v>
      </c>
      <c r="M812" s="75" t="s">
        <v>109</v>
      </c>
      <c r="N812" s="75"/>
      <c r="O812" s="75">
        <v>4573</v>
      </c>
      <c r="P812" s="72">
        <v>625770.5</v>
      </c>
      <c r="Q812" s="72">
        <v>6854204.7999999998</v>
      </c>
      <c r="R812" s="72">
        <v>48.783659</v>
      </c>
      <c r="S812" s="72">
        <v>1.989724</v>
      </c>
      <c r="T812" s="194" t="str">
        <f t="shared" si="63"/>
        <v>LOUIS PERGAUD</v>
      </c>
      <c r="U812" s="190" t="str">
        <f t="shared" si="64"/>
        <v>LOUIS PERGAUD</v>
      </c>
      <c r="V812" s="76" t="s">
        <v>515</v>
      </c>
    </row>
    <row r="813" spans="1:22" s="71" customFormat="1" ht="12.75" customHeight="1">
      <c r="A813" s="72" t="s">
        <v>4182</v>
      </c>
      <c r="B813" s="72" t="s">
        <v>4183</v>
      </c>
      <c r="C813" s="72" t="s">
        <v>4184</v>
      </c>
      <c r="D813" s="197" t="str">
        <f t="shared" si="61"/>
        <v>Laurent Mourguet</v>
      </c>
      <c r="E813" s="197" t="str">
        <f t="shared" si="62"/>
        <v>LAURENT MOURGUET</v>
      </c>
      <c r="F813" s="189" t="str">
        <f t="shared" si="60"/>
        <v>ECOLE MATERNELLE LAURENT MOURGUET</v>
      </c>
      <c r="G813" s="72" t="s">
        <v>4185</v>
      </c>
      <c r="H813" s="72" t="s">
        <v>4119</v>
      </c>
      <c r="I813" s="73" t="s">
        <v>4120</v>
      </c>
      <c r="J813" s="74" t="s">
        <v>4186</v>
      </c>
      <c r="K813" s="72" t="s">
        <v>4120</v>
      </c>
      <c r="L813" s="72" t="s">
        <v>83</v>
      </c>
      <c r="M813" s="75" t="s">
        <v>109</v>
      </c>
      <c r="N813" s="75"/>
      <c r="O813" s="75">
        <v>9675</v>
      </c>
      <c r="P813" s="72">
        <v>626318.30000000005</v>
      </c>
      <c r="Q813" s="72">
        <v>6853665.5999999996</v>
      </c>
      <c r="R813" s="72">
        <v>48.778872</v>
      </c>
      <c r="S813" s="72">
        <v>1.9972719999999999</v>
      </c>
      <c r="T813" s="194" t="str">
        <f t="shared" si="63"/>
        <v>LAURENT MOURGUET</v>
      </c>
      <c r="U813" s="190" t="str">
        <f t="shared" si="64"/>
        <v>LAURENT MOURGUET</v>
      </c>
      <c r="V813" s="76" t="s">
        <v>515</v>
      </c>
    </row>
    <row r="814" spans="1:22" s="71" customFormat="1" ht="12.75" customHeight="1">
      <c r="A814" s="72" t="s">
        <v>4187</v>
      </c>
      <c r="B814" s="72" t="s">
        <v>4188</v>
      </c>
      <c r="C814" s="72" t="s">
        <v>4189</v>
      </c>
      <c r="D814" s="197" t="str">
        <f t="shared" si="61"/>
        <v>George Sand</v>
      </c>
      <c r="E814" s="197" t="str">
        <f t="shared" si="62"/>
        <v>GEORGE SAND</v>
      </c>
      <c r="F814" s="189" t="str">
        <f t="shared" si="60"/>
        <v>ECOLE ELEMENTAIRE GEORGE SAND</v>
      </c>
      <c r="G814" s="72" t="s">
        <v>4176</v>
      </c>
      <c r="H814" s="72" t="s">
        <v>4119</v>
      </c>
      <c r="I814" s="73" t="s">
        <v>4120</v>
      </c>
      <c r="J814" s="74" t="s">
        <v>4190</v>
      </c>
      <c r="K814" s="72" t="s">
        <v>4120</v>
      </c>
      <c r="L814" s="72" t="s">
        <v>165</v>
      </c>
      <c r="M814" s="75" t="s">
        <v>109</v>
      </c>
      <c r="N814" s="75"/>
      <c r="O814" s="75">
        <v>6470</v>
      </c>
      <c r="P814" s="72">
        <v>625923.19999999995</v>
      </c>
      <c r="Q814" s="72">
        <v>6854171.5</v>
      </c>
      <c r="R814" s="72">
        <v>48.783377000000002</v>
      </c>
      <c r="S814" s="72">
        <v>1.9918070000000001</v>
      </c>
      <c r="T814" s="194" t="str">
        <f t="shared" si="63"/>
        <v>GEORGE SAND</v>
      </c>
      <c r="U814" s="190" t="str">
        <f t="shared" si="64"/>
        <v>GEORGE SAND</v>
      </c>
      <c r="V814" s="76" t="s">
        <v>515</v>
      </c>
    </row>
    <row r="815" spans="1:22" s="71" customFormat="1" ht="12.75" customHeight="1">
      <c r="A815" s="72" t="s">
        <v>4191</v>
      </c>
      <c r="B815" s="72" t="s">
        <v>4192</v>
      </c>
      <c r="C815" s="72" t="s">
        <v>339</v>
      </c>
      <c r="D815" s="197" t="str">
        <f t="shared" si="61"/>
        <v>Louis Pergaud</v>
      </c>
      <c r="E815" s="197" t="str">
        <f t="shared" si="62"/>
        <v>LOUIS PERGAUD</v>
      </c>
      <c r="F815" s="189" t="str">
        <f t="shared" si="60"/>
        <v>ECOLE ELEMENTAIRE LOUIS PERGAUD</v>
      </c>
      <c r="G815" s="72" t="s">
        <v>4193</v>
      </c>
      <c r="H815" s="72" t="s">
        <v>4119</v>
      </c>
      <c r="I815" s="73" t="s">
        <v>4120</v>
      </c>
      <c r="J815" s="74" t="s">
        <v>4194</v>
      </c>
      <c r="K815" s="72" t="s">
        <v>4120</v>
      </c>
      <c r="L815" s="72" t="s">
        <v>165</v>
      </c>
      <c r="M815" s="75" t="s">
        <v>109</v>
      </c>
      <c r="N815" s="75"/>
      <c r="O815" s="75">
        <v>7386</v>
      </c>
      <c r="P815" s="72">
        <v>625715</v>
      </c>
      <c r="Q815" s="72">
        <v>6854197.5999999996</v>
      </c>
      <c r="R815" s="72">
        <v>48.783588000000002</v>
      </c>
      <c r="S815" s="72">
        <v>1.9889699999999999</v>
      </c>
      <c r="T815" s="194" t="str">
        <f t="shared" si="63"/>
        <v>LOUIS PERGAUD</v>
      </c>
      <c r="U815" s="190" t="str">
        <f t="shared" si="64"/>
        <v>LOUIS PERGAUD</v>
      </c>
      <c r="V815" s="76" t="s">
        <v>515</v>
      </c>
    </row>
    <row r="816" spans="1:22" s="71" customFormat="1" ht="12.75" customHeight="1">
      <c r="A816" s="72" t="s">
        <v>4195</v>
      </c>
      <c r="B816" s="72" t="s">
        <v>4196</v>
      </c>
      <c r="C816" s="72" t="s">
        <v>603</v>
      </c>
      <c r="D816" s="197" t="str">
        <f t="shared" si="61"/>
        <v>Auguste Renoir</v>
      </c>
      <c r="E816" s="197" t="str">
        <f t="shared" si="62"/>
        <v>AUGUSTE RENOIR</v>
      </c>
      <c r="F816" s="189" t="str">
        <f t="shared" si="60"/>
        <v>ECOLE ELEMENTAIRE AUGUSTE RENOIR</v>
      </c>
      <c r="G816" s="72" t="s">
        <v>4197</v>
      </c>
      <c r="H816" s="72" t="s">
        <v>4119</v>
      </c>
      <c r="I816" s="73" t="s">
        <v>4120</v>
      </c>
      <c r="J816" s="74" t="s">
        <v>4198</v>
      </c>
      <c r="K816" s="72" t="s">
        <v>4120</v>
      </c>
      <c r="L816" s="72" t="s">
        <v>165</v>
      </c>
      <c r="M816" s="75" t="s">
        <v>109</v>
      </c>
      <c r="N816" s="75"/>
      <c r="O816" s="75">
        <v>1565</v>
      </c>
      <c r="P816" s="72">
        <v>625510.9</v>
      </c>
      <c r="Q816" s="72">
        <v>6853472.5</v>
      </c>
      <c r="R816" s="72">
        <v>48.777042999999999</v>
      </c>
      <c r="S816" s="72">
        <v>1.9863189999999999</v>
      </c>
      <c r="T816" s="194" t="str">
        <f t="shared" si="63"/>
        <v>AUGUSTE RENOIR</v>
      </c>
      <c r="U816" s="190" t="str">
        <f t="shared" si="64"/>
        <v>AUGUSTE RENOIR</v>
      </c>
      <c r="V816" s="76" t="s">
        <v>515</v>
      </c>
    </row>
    <row r="817" spans="1:22" s="71" customFormat="1" ht="12.75" customHeight="1">
      <c r="A817" s="72" t="s">
        <v>4199</v>
      </c>
      <c r="B817" s="72" t="s">
        <v>4200</v>
      </c>
      <c r="C817" s="72" t="s">
        <v>4201</v>
      </c>
      <c r="D817" s="197" t="str">
        <f t="shared" si="61"/>
        <v>Auguste Renoir</v>
      </c>
      <c r="E817" s="197" t="str">
        <f t="shared" si="62"/>
        <v>AUGUSTE RENOIR</v>
      </c>
      <c r="F817" s="189" t="str">
        <f t="shared" si="60"/>
        <v>ECOLE MATERNELLE AUGUSTE RENOIR</v>
      </c>
      <c r="G817" s="72" t="s">
        <v>4197</v>
      </c>
      <c r="H817" s="72" t="s">
        <v>4119</v>
      </c>
      <c r="I817" s="73" t="s">
        <v>4120</v>
      </c>
      <c r="J817" s="74" t="s">
        <v>4202</v>
      </c>
      <c r="K817" s="72" t="s">
        <v>4120</v>
      </c>
      <c r="L817" s="72" t="s">
        <v>83</v>
      </c>
      <c r="M817" s="75" t="s">
        <v>109</v>
      </c>
      <c r="N817" s="75"/>
      <c r="O817" s="75">
        <v>1550</v>
      </c>
      <c r="P817" s="72">
        <v>624896.30000000005</v>
      </c>
      <c r="Q817" s="72">
        <v>6853616.2999999998</v>
      </c>
      <c r="R817" s="72">
        <v>48.778264999999998</v>
      </c>
      <c r="S817" s="72">
        <v>1.9779310000000001</v>
      </c>
      <c r="T817" s="194" t="str">
        <f t="shared" si="63"/>
        <v>AUGUSTE RENOIR</v>
      </c>
      <c r="U817" s="190" t="str">
        <f t="shared" si="64"/>
        <v>AUGUSTE RENOIR</v>
      </c>
      <c r="V817" s="76" t="s">
        <v>515</v>
      </c>
    </row>
    <row r="818" spans="1:22" s="71" customFormat="1" ht="12.75" customHeight="1">
      <c r="A818" s="72" t="s">
        <v>4203</v>
      </c>
      <c r="B818" s="72" t="s">
        <v>4204</v>
      </c>
      <c r="C818" s="72" t="s">
        <v>3495</v>
      </c>
      <c r="D818" s="197" t="str">
        <f t="shared" si="61"/>
        <v>Michel de Montaigne</v>
      </c>
      <c r="E818" s="197" t="str">
        <f t="shared" si="62"/>
        <v>MICHEL DE MONTAIGNE</v>
      </c>
      <c r="F818" s="189" t="str">
        <f t="shared" si="60"/>
        <v>ECOLE MATERNELLE MICHEL DE MONTAIGNE</v>
      </c>
      <c r="G818" s="72" t="s">
        <v>4205</v>
      </c>
      <c r="H818" s="72" t="s">
        <v>4119</v>
      </c>
      <c r="I818" s="73" t="s">
        <v>4120</v>
      </c>
      <c r="J818" s="74" t="s">
        <v>4206</v>
      </c>
      <c r="K818" s="72" t="s">
        <v>4120</v>
      </c>
      <c r="L818" s="72" t="s">
        <v>83</v>
      </c>
      <c r="M818" s="75" t="s">
        <v>109</v>
      </c>
      <c r="N818" s="75"/>
      <c r="O818" s="75">
        <v>8240</v>
      </c>
      <c r="P818" s="72">
        <v>624956.5</v>
      </c>
      <c r="Q818" s="72">
        <v>6854008.0999999996</v>
      </c>
      <c r="R818" s="72">
        <v>48.781796</v>
      </c>
      <c r="S818" s="72">
        <v>1.9786809999999999</v>
      </c>
      <c r="T818" s="194" t="str">
        <f t="shared" si="63"/>
        <v>MICHEL DE MONTAIGNE</v>
      </c>
      <c r="U818" s="190" t="str">
        <f t="shared" si="64"/>
        <v>MICHEL DE MONTAIGNE</v>
      </c>
      <c r="V818" s="76" t="s">
        <v>515</v>
      </c>
    </row>
    <row r="819" spans="1:22" s="71" customFormat="1" ht="12.75" customHeight="1">
      <c r="A819" s="72" t="s">
        <v>4207</v>
      </c>
      <c r="B819" s="72" t="s">
        <v>4208</v>
      </c>
      <c r="C819" s="72" t="s">
        <v>3432</v>
      </c>
      <c r="D819" s="197" t="str">
        <f t="shared" si="61"/>
        <v>Michel de Montaigne</v>
      </c>
      <c r="E819" s="197" t="str">
        <f t="shared" si="62"/>
        <v>MICHEL DE MONTAIGNE</v>
      </c>
      <c r="F819" s="189" t="str">
        <f t="shared" si="60"/>
        <v>ECOLE ELEMENTAIRE MICHEL DE MONTAIGNE</v>
      </c>
      <c r="G819" s="72" t="s">
        <v>4205</v>
      </c>
      <c r="H819" s="72" t="s">
        <v>4119</v>
      </c>
      <c r="I819" s="73" t="s">
        <v>4120</v>
      </c>
      <c r="J819" s="74" t="s">
        <v>4209</v>
      </c>
      <c r="K819" s="72" t="s">
        <v>4120</v>
      </c>
      <c r="L819" s="72" t="s">
        <v>165</v>
      </c>
      <c r="M819" s="75" t="s">
        <v>109</v>
      </c>
      <c r="N819" s="75"/>
      <c r="O819" s="75">
        <v>9441</v>
      </c>
      <c r="P819" s="72">
        <v>625024.80000000005</v>
      </c>
      <c r="Q819" s="72">
        <v>6854061.7000000002</v>
      </c>
      <c r="R819" s="72">
        <v>48.782285999999999</v>
      </c>
      <c r="S819" s="72">
        <v>1.9796009999999999</v>
      </c>
      <c r="T819" s="194" t="str">
        <f t="shared" si="63"/>
        <v>MICHEL DE MONTAIGNE</v>
      </c>
      <c r="U819" s="190" t="str">
        <f t="shared" si="64"/>
        <v>MICHEL DE MONTAIGNE</v>
      </c>
      <c r="V819" s="76" t="s">
        <v>515</v>
      </c>
    </row>
    <row r="820" spans="1:22" s="71" customFormat="1" ht="12.75" customHeight="1">
      <c r="A820" s="72" t="s">
        <v>4210</v>
      </c>
      <c r="B820" s="72" t="s">
        <v>4211</v>
      </c>
      <c r="C820" s="72" t="s">
        <v>1718</v>
      </c>
      <c r="D820" s="197" t="str">
        <f t="shared" si="61"/>
        <v>Hélène Boucher</v>
      </c>
      <c r="E820" s="197" t="str">
        <f t="shared" si="62"/>
        <v>HELENE BOUCHER</v>
      </c>
      <c r="F820" s="189" t="str">
        <f t="shared" si="60"/>
        <v>ECOLE MATERNELLE HELENE BOUCHER</v>
      </c>
      <c r="G820" s="72" t="s">
        <v>4212</v>
      </c>
      <c r="H820" s="72" t="s">
        <v>4119</v>
      </c>
      <c r="I820" s="73" t="s">
        <v>4120</v>
      </c>
      <c r="J820" s="74" t="s">
        <v>4213</v>
      </c>
      <c r="K820" s="72" t="s">
        <v>4120</v>
      </c>
      <c r="L820" s="72" t="s">
        <v>83</v>
      </c>
      <c r="M820" s="75"/>
      <c r="N820" s="75" t="s">
        <v>110</v>
      </c>
      <c r="O820" s="75">
        <v>2017</v>
      </c>
      <c r="P820" s="72">
        <v>625182.6</v>
      </c>
      <c r="Q820" s="72">
        <v>6853282.7000000002</v>
      </c>
      <c r="R820" s="72">
        <v>48.775297999999999</v>
      </c>
      <c r="S820" s="72">
        <v>1.9818849999999999</v>
      </c>
      <c r="T820" s="194" t="str">
        <f t="shared" si="63"/>
        <v>HELENE BOUCHER</v>
      </c>
      <c r="U820" s="190" t="str">
        <f t="shared" si="64"/>
        <v>HELENE BOUCHER</v>
      </c>
      <c r="V820" s="76" t="s">
        <v>515</v>
      </c>
    </row>
    <row r="821" spans="1:22" s="71" customFormat="1" ht="12.75" customHeight="1">
      <c r="A821" s="72" t="s">
        <v>4214</v>
      </c>
      <c r="B821" s="72" t="s">
        <v>4215</v>
      </c>
      <c r="C821" s="72" t="s">
        <v>4216</v>
      </c>
      <c r="D821" s="197" t="str">
        <f t="shared" si="61"/>
        <v>Stendhal</v>
      </c>
      <c r="E821" s="197" t="str">
        <f t="shared" si="62"/>
        <v>STENDHAL</v>
      </c>
      <c r="F821" s="189" t="str">
        <f t="shared" si="60"/>
        <v>ECOLE ELEMENTAIRE STENDHAL</v>
      </c>
      <c r="G821" s="72" t="s">
        <v>4217</v>
      </c>
      <c r="H821" s="72" t="s">
        <v>4119</v>
      </c>
      <c r="I821" s="73" t="s">
        <v>4120</v>
      </c>
      <c r="J821" s="74" t="s">
        <v>4218</v>
      </c>
      <c r="K821" s="72" t="s">
        <v>4120</v>
      </c>
      <c r="L821" s="72" t="s">
        <v>165</v>
      </c>
      <c r="M821" s="75" t="s">
        <v>109</v>
      </c>
      <c r="N821" s="75"/>
      <c r="O821" s="75">
        <v>5624</v>
      </c>
      <c r="P821" s="72">
        <v>625182.30000000005</v>
      </c>
      <c r="Q821" s="72">
        <v>6854009.0999999996</v>
      </c>
      <c r="R821" s="72">
        <v>48.781830999999997</v>
      </c>
      <c r="S821" s="72">
        <v>1.9817530000000001</v>
      </c>
      <c r="T821" s="194" t="str">
        <f t="shared" si="63"/>
        <v>STENDHAL</v>
      </c>
      <c r="U821" s="190" t="str">
        <f t="shared" si="64"/>
        <v>STENDHAL</v>
      </c>
      <c r="V821" s="76" t="s">
        <v>515</v>
      </c>
    </row>
    <row r="822" spans="1:22" s="71" customFormat="1" ht="12.75" customHeight="1">
      <c r="A822" s="72" t="s">
        <v>4219</v>
      </c>
      <c r="B822" s="72" t="s">
        <v>4220</v>
      </c>
      <c r="C822" s="72" t="s">
        <v>4221</v>
      </c>
      <c r="D822" s="197" t="str">
        <f t="shared" si="61"/>
        <v>Stendhal</v>
      </c>
      <c r="E822" s="197" t="str">
        <f t="shared" si="62"/>
        <v>STENDHAL</v>
      </c>
      <c r="F822" s="189" t="str">
        <f t="shared" si="60"/>
        <v>ECOLE MATERNELLE STENDHAL</v>
      </c>
      <c r="G822" s="72" t="s">
        <v>4222</v>
      </c>
      <c r="H822" s="72" t="s">
        <v>4119</v>
      </c>
      <c r="I822" s="73" t="s">
        <v>4120</v>
      </c>
      <c r="J822" s="74" t="s">
        <v>4223</v>
      </c>
      <c r="K822" s="72" t="s">
        <v>4120</v>
      </c>
      <c r="L822" s="72" t="s">
        <v>83</v>
      </c>
      <c r="M822" s="75" t="s">
        <v>109</v>
      </c>
      <c r="N822" s="75"/>
      <c r="O822" s="75">
        <v>5492</v>
      </c>
      <c r="P822" s="72">
        <v>625141.9</v>
      </c>
      <c r="Q822" s="72">
        <v>6853931.7999999998</v>
      </c>
      <c r="R822" s="72">
        <v>48.781131000000002</v>
      </c>
      <c r="S822" s="72">
        <v>1.981217</v>
      </c>
      <c r="T822" s="194" t="str">
        <f t="shared" si="63"/>
        <v>STENDHAL</v>
      </c>
      <c r="U822" s="190" t="str">
        <f t="shared" si="64"/>
        <v>STENDHAL</v>
      </c>
      <c r="V822" s="76" t="s">
        <v>515</v>
      </c>
    </row>
    <row r="823" spans="1:22" s="71" customFormat="1" ht="12.75" customHeight="1">
      <c r="A823" s="72" t="s">
        <v>4224</v>
      </c>
      <c r="B823" s="72" t="s">
        <v>4225</v>
      </c>
      <c r="C823" s="72" t="s">
        <v>4226</v>
      </c>
      <c r="D823" s="197" t="str">
        <f t="shared" si="61"/>
        <v>Jean Cocteau</v>
      </c>
      <c r="E823" s="197" t="str">
        <f t="shared" si="62"/>
        <v>JEAN COCTEAU</v>
      </c>
      <c r="F823" s="189" t="str">
        <f t="shared" si="60"/>
        <v>ECOLE ELEMENTAIRE JEAN COCTEAU</v>
      </c>
      <c r="G823" s="72" t="s">
        <v>4155</v>
      </c>
      <c r="H823" s="72" t="s">
        <v>4119</v>
      </c>
      <c r="I823" s="73" t="s">
        <v>4120</v>
      </c>
      <c r="J823" s="74" t="s">
        <v>4227</v>
      </c>
      <c r="K823" s="72" t="s">
        <v>4120</v>
      </c>
      <c r="L823" s="72" t="s">
        <v>165</v>
      </c>
      <c r="M823" s="75" t="s">
        <v>109</v>
      </c>
      <c r="N823" s="75"/>
      <c r="O823" s="75">
        <v>7270</v>
      </c>
      <c r="P823" s="72">
        <v>625472.4</v>
      </c>
      <c r="Q823" s="72">
        <v>6854261</v>
      </c>
      <c r="R823" s="72">
        <v>48.784129999999998</v>
      </c>
      <c r="S823" s="72">
        <v>1.985657</v>
      </c>
      <c r="T823" s="194" t="str">
        <f t="shared" si="63"/>
        <v>JEAN COCTEAU</v>
      </c>
      <c r="U823" s="190" t="str">
        <f t="shared" si="64"/>
        <v>JEAN COCTEAU</v>
      </c>
      <c r="V823" s="76" t="s">
        <v>515</v>
      </c>
    </row>
    <row r="824" spans="1:22" s="71" customFormat="1" ht="12.75" customHeight="1">
      <c r="A824" s="72" t="s">
        <v>4228</v>
      </c>
      <c r="B824" s="72" t="s">
        <v>4229</v>
      </c>
      <c r="C824" s="72" t="s">
        <v>1519</v>
      </c>
      <c r="D824" s="197" t="str">
        <f t="shared" si="61"/>
        <v>Jean Cocteau</v>
      </c>
      <c r="E824" s="197" t="str">
        <f t="shared" si="62"/>
        <v>JEAN COCTEAU</v>
      </c>
      <c r="F824" s="189" t="str">
        <f t="shared" si="60"/>
        <v>ECOLE MATERNELLE JEAN COCTEAU</v>
      </c>
      <c r="G824" s="72" t="s">
        <v>4155</v>
      </c>
      <c r="H824" s="72" t="s">
        <v>4119</v>
      </c>
      <c r="I824" s="73" t="s">
        <v>4120</v>
      </c>
      <c r="J824" s="74" t="s">
        <v>4230</v>
      </c>
      <c r="K824" s="72" t="s">
        <v>4120</v>
      </c>
      <c r="L824" s="72" t="s">
        <v>83</v>
      </c>
      <c r="M824" s="75" t="s">
        <v>109</v>
      </c>
      <c r="N824" s="75"/>
      <c r="O824" s="75">
        <v>5942</v>
      </c>
      <c r="P824" s="72">
        <v>625353</v>
      </c>
      <c r="Q824" s="72">
        <v>6854173.7999999998</v>
      </c>
      <c r="R824" s="72">
        <v>48.783332000000001</v>
      </c>
      <c r="S824" s="72">
        <v>1.9840469999999999</v>
      </c>
      <c r="T824" s="194" t="str">
        <f t="shared" si="63"/>
        <v>JEAN COCTEAU</v>
      </c>
      <c r="U824" s="190" t="str">
        <f t="shared" si="64"/>
        <v>JEAN COCTEAU</v>
      </c>
      <c r="V824" s="76" t="s">
        <v>515</v>
      </c>
    </row>
    <row r="825" spans="1:22" s="71" customFormat="1" ht="12.75" customHeight="1">
      <c r="A825" s="72" t="s">
        <v>4231</v>
      </c>
      <c r="B825" s="72" t="s">
        <v>4232</v>
      </c>
      <c r="C825" s="72" t="s">
        <v>1969</v>
      </c>
      <c r="D825" s="197" t="str">
        <f t="shared" si="61"/>
        <v>Jean Jaurès</v>
      </c>
      <c r="E825" s="197" t="str">
        <f t="shared" si="62"/>
        <v>JEAN JAURES</v>
      </c>
      <c r="F825" s="189" t="str">
        <f t="shared" si="60"/>
        <v>ECOLE MATERNELLE JEAN JAURES</v>
      </c>
      <c r="G825" s="72" t="s">
        <v>4233</v>
      </c>
      <c r="H825" s="72" t="s">
        <v>4119</v>
      </c>
      <c r="I825" s="73" t="s">
        <v>4120</v>
      </c>
      <c r="J825" s="74" t="s">
        <v>4234</v>
      </c>
      <c r="K825" s="72" t="s">
        <v>4120</v>
      </c>
      <c r="L825" s="72" t="s">
        <v>83</v>
      </c>
      <c r="M825" s="75" t="s">
        <v>109</v>
      </c>
      <c r="N825" s="75"/>
      <c r="O825" s="75">
        <v>5248</v>
      </c>
      <c r="P825" s="72">
        <v>626598.80000000005</v>
      </c>
      <c r="Q825" s="72">
        <v>6853439.5999999996</v>
      </c>
      <c r="R825" s="72">
        <v>48.776871999999997</v>
      </c>
      <c r="S825" s="72">
        <v>2.0011269999999999</v>
      </c>
      <c r="T825" s="194" t="str">
        <f t="shared" si="63"/>
        <v>JEAN JAURES</v>
      </c>
      <c r="U825" s="190" t="str">
        <f t="shared" si="64"/>
        <v>JEAN JAURES</v>
      </c>
      <c r="V825" s="76" t="s">
        <v>515</v>
      </c>
    </row>
    <row r="826" spans="1:22" s="71" customFormat="1" ht="12.75" customHeight="1">
      <c r="A826" s="72" t="s">
        <v>4235</v>
      </c>
      <c r="B826" s="72" t="s">
        <v>4236</v>
      </c>
      <c r="C826" s="72" t="s">
        <v>935</v>
      </c>
      <c r="D826" s="197" t="str">
        <f t="shared" si="61"/>
        <v>Irène Joliot-Curie</v>
      </c>
      <c r="E826" s="197" t="str">
        <f t="shared" si="62"/>
        <v>IRENE JOLIOT-CURIE</v>
      </c>
      <c r="F826" s="189" t="str">
        <f t="shared" si="60"/>
        <v>ECOLE MATERNELLE IRENE JOLIOT-CURIE</v>
      </c>
      <c r="G826" s="72" t="s">
        <v>4237</v>
      </c>
      <c r="H826" s="72" t="s">
        <v>4119</v>
      </c>
      <c r="I826" s="73" t="s">
        <v>4120</v>
      </c>
      <c r="J826" s="74" t="s">
        <v>4238</v>
      </c>
      <c r="K826" s="72" t="s">
        <v>4120</v>
      </c>
      <c r="L826" s="72" t="s">
        <v>83</v>
      </c>
      <c r="M826" s="75" t="s">
        <v>109</v>
      </c>
      <c r="N826" s="75"/>
      <c r="O826" s="75">
        <v>9396</v>
      </c>
      <c r="P826" s="72">
        <v>626669.80000000005</v>
      </c>
      <c r="Q826" s="72">
        <v>6853239.2000000002</v>
      </c>
      <c r="R826" s="72">
        <v>48.775078000000001</v>
      </c>
      <c r="S826" s="72">
        <v>2.0021279999999999</v>
      </c>
      <c r="T826" s="194" t="str">
        <f t="shared" si="63"/>
        <v>IRENE JOLIOT-CURIE</v>
      </c>
      <c r="U826" s="190" t="str">
        <f t="shared" si="64"/>
        <v>IRENE JOLIOT-CURIE</v>
      </c>
      <c r="V826" s="76" t="s">
        <v>515</v>
      </c>
    </row>
    <row r="827" spans="1:22" s="71" customFormat="1" ht="12.75" customHeight="1">
      <c r="A827" s="72" t="s">
        <v>4239</v>
      </c>
      <c r="B827" s="72" t="s">
        <v>4240</v>
      </c>
      <c r="C827" s="72" t="s">
        <v>1562</v>
      </c>
      <c r="D827" s="197" t="str">
        <f t="shared" si="61"/>
        <v>Paul Langevin</v>
      </c>
      <c r="E827" s="197" t="str">
        <f t="shared" si="62"/>
        <v>PAUL LANGEVIN</v>
      </c>
      <c r="F827" s="189" t="str">
        <f t="shared" si="60"/>
        <v>ECOLE MATERNELLE PAUL LANGEVIN</v>
      </c>
      <c r="G827" s="72" t="s">
        <v>4167</v>
      </c>
      <c r="H827" s="72" t="s">
        <v>4119</v>
      </c>
      <c r="I827" s="73" t="s">
        <v>4120</v>
      </c>
      <c r="J827" s="74" t="s">
        <v>4241</v>
      </c>
      <c r="K827" s="72" t="s">
        <v>4120</v>
      </c>
      <c r="L827" s="72" t="s">
        <v>83</v>
      </c>
      <c r="M827" s="75" t="s">
        <v>109</v>
      </c>
      <c r="N827" s="75"/>
      <c r="O827" s="75">
        <v>5279</v>
      </c>
      <c r="P827" s="72">
        <v>625795</v>
      </c>
      <c r="Q827" s="72">
        <v>6853454.9000000004</v>
      </c>
      <c r="R827" s="72">
        <v>48.776918000000002</v>
      </c>
      <c r="S827" s="72">
        <v>1.9901880000000001</v>
      </c>
      <c r="T827" s="194" t="str">
        <f t="shared" si="63"/>
        <v>PAUL LANGEVIN</v>
      </c>
      <c r="U827" s="190" t="str">
        <f t="shared" si="64"/>
        <v>PAUL LANGEVIN</v>
      </c>
      <c r="V827" s="76" t="s">
        <v>515</v>
      </c>
    </row>
    <row r="828" spans="1:22" s="71" customFormat="1" ht="12.75" customHeight="1">
      <c r="A828" s="72" t="s">
        <v>4242</v>
      </c>
      <c r="B828" s="72" t="s">
        <v>4243</v>
      </c>
      <c r="C828" s="72" t="s">
        <v>232</v>
      </c>
      <c r="D828" s="197" t="str">
        <f t="shared" si="61"/>
        <v>Henri Wallon</v>
      </c>
      <c r="E828" s="197" t="str">
        <f t="shared" si="62"/>
        <v>HENRI WALLON</v>
      </c>
      <c r="F828" s="189" t="str">
        <f t="shared" si="60"/>
        <v>ECOLE ELEMENTAIRE HENRI WALLON</v>
      </c>
      <c r="G828" s="72" t="s">
        <v>4244</v>
      </c>
      <c r="H828" s="72" t="s">
        <v>4119</v>
      </c>
      <c r="I828" s="73" t="s">
        <v>4120</v>
      </c>
      <c r="J828" s="74" t="s">
        <v>4245</v>
      </c>
      <c r="K828" s="72" t="s">
        <v>4120</v>
      </c>
      <c r="L828" s="72" t="s">
        <v>165</v>
      </c>
      <c r="M828" s="75"/>
      <c r="N828" s="75" t="s">
        <v>110</v>
      </c>
      <c r="O828" s="75">
        <v>8853</v>
      </c>
      <c r="P828" s="72">
        <v>625519.19999999995</v>
      </c>
      <c r="Q828" s="72">
        <v>6853199.4000000004</v>
      </c>
      <c r="R828" s="72">
        <v>48.774588000000001</v>
      </c>
      <c r="S828" s="72">
        <v>1.9864790000000001</v>
      </c>
      <c r="T828" s="194" t="str">
        <f t="shared" si="63"/>
        <v>HENRI WALLON</v>
      </c>
      <c r="U828" s="190" t="str">
        <f t="shared" si="64"/>
        <v>HENRI WALLON</v>
      </c>
      <c r="V828" s="76" t="s">
        <v>515</v>
      </c>
    </row>
    <row r="829" spans="1:22" s="71" customFormat="1" ht="12.75" customHeight="1">
      <c r="A829" s="72" t="s">
        <v>4246</v>
      </c>
      <c r="B829" s="72" t="s">
        <v>4247</v>
      </c>
      <c r="C829" s="72" t="s">
        <v>227</v>
      </c>
      <c r="D829" s="197" t="str">
        <f t="shared" si="61"/>
        <v>Henri Wallon</v>
      </c>
      <c r="E829" s="197" t="str">
        <f t="shared" si="62"/>
        <v>HENRI WALLON</v>
      </c>
      <c r="F829" s="189" t="str">
        <f t="shared" si="60"/>
        <v>ECOLE MATERNELLE HENRI WALLON</v>
      </c>
      <c r="G829" s="72" t="s">
        <v>4248</v>
      </c>
      <c r="H829" s="72" t="s">
        <v>4119</v>
      </c>
      <c r="I829" s="73" t="s">
        <v>4120</v>
      </c>
      <c r="J829" s="74" t="s">
        <v>4249</v>
      </c>
      <c r="K829" s="72" t="s">
        <v>4120</v>
      </c>
      <c r="L829" s="72" t="s">
        <v>83</v>
      </c>
      <c r="M829" s="75"/>
      <c r="N829" s="75" t="s">
        <v>110</v>
      </c>
      <c r="O829" s="75">
        <v>9306</v>
      </c>
      <c r="P829" s="72">
        <v>625424.1</v>
      </c>
      <c r="Q829" s="72">
        <v>6853260.4000000004</v>
      </c>
      <c r="R829" s="72">
        <v>48.775126</v>
      </c>
      <c r="S829" s="72">
        <v>1.9851749999999999</v>
      </c>
      <c r="T829" s="194" t="str">
        <f t="shared" si="63"/>
        <v>HENRI WALLON</v>
      </c>
      <c r="U829" s="190" t="str">
        <f t="shared" si="64"/>
        <v>HENRI WALLON</v>
      </c>
      <c r="V829" s="76" t="s">
        <v>515</v>
      </c>
    </row>
    <row r="830" spans="1:22" s="71" customFormat="1" ht="12.75" customHeight="1">
      <c r="A830" s="72" t="s">
        <v>4250</v>
      </c>
      <c r="B830" s="72" t="s">
        <v>4251</v>
      </c>
      <c r="C830" s="72" t="s">
        <v>4252</v>
      </c>
      <c r="D830" s="197" t="str">
        <f t="shared" si="61"/>
        <v>Louis Aragon</v>
      </c>
      <c r="E830" s="197" t="str">
        <f t="shared" si="62"/>
        <v>LOUIS ARAGON</v>
      </c>
      <c r="F830" s="189" t="str">
        <f t="shared" si="60"/>
        <v>ECOLE ELEMENTAIRE LOUIS ARAGON</v>
      </c>
      <c r="G830" s="72" t="s">
        <v>4253</v>
      </c>
      <c r="H830" s="72" t="s">
        <v>4119</v>
      </c>
      <c r="I830" s="73" t="s">
        <v>4120</v>
      </c>
      <c r="J830" s="74" t="s">
        <v>4254</v>
      </c>
      <c r="K830" s="72" t="s">
        <v>4120</v>
      </c>
      <c r="L830" s="72" t="s">
        <v>165</v>
      </c>
      <c r="M830" s="75"/>
      <c r="N830" s="75" t="s">
        <v>110</v>
      </c>
      <c r="O830" s="75">
        <v>2340</v>
      </c>
      <c r="P830" s="72">
        <v>625506.5</v>
      </c>
      <c r="Q830" s="72">
        <v>6852990.5</v>
      </c>
      <c r="R830" s="72">
        <v>48.772708000000002</v>
      </c>
      <c r="S830" s="72">
        <v>1.986343</v>
      </c>
      <c r="T830" s="194" t="str">
        <f t="shared" si="63"/>
        <v>LOUIS ARAGON</v>
      </c>
      <c r="U830" s="190" t="str">
        <f t="shared" si="64"/>
        <v>LOUIS ARAGON</v>
      </c>
      <c r="V830" s="76" t="s">
        <v>515</v>
      </c>
    </row>
    <row r="831" spans="1:22" s="71" customFormat="1" ht="12.75" customHeight="1">
      <c r="A831" s="72" t="s">
        <v>4255</v>
      </c>
      <c r="B831" s="72" t="s">
        <v>4256</v>
      </c>
      <c r="C831" s="72" t="s">
        <v>4257</v>
      </c>
      <c r="D831" s="197" t="str">
        <f t="shared" si="61"/>
        <v>Eugénie Cotton</v>
      </c>
      <c r="E831" s="197" t="str">
        <f t="shared" si="62"/>
        <v>EUGENIE COTTON</v>
      </c>
      <c r="F831" s="189" t="str">
        <f t="shared" si="60"/>
        <v>ECOLE MATERNELLE EUGENIE COTTON</v>
      </c>
      <c r="G831" s="72" t="s">
        <v>4258</v>
      </c>
      <c r="H831" s="72" t="s">
        <v>4119</v>
      </c>
      <c r="I831" s="73" t="s">
        <v>4120</v>
      </c>
      <c r="J831" s="74" t="s">
        <v>4259</v>
      </c>
      <c r="K831" s="72" t="s">
        <v>4120</v>
      </c>
      <c r="L831" s="72" t="s">
        <v>83</v>
      </c>
      <c r="M831" s="75"/>
      <c r="N831" s="75" t="s">
        <v>110</v>
      </c>
      <c r="O831" s="75">
        <v>3087</v>
      </c>
      <c r="P831" s="72">
        <v>625326.5</v>
      </c>
      <c r="Q831" s="72">
        <v>6852755.9000000004</v>
      </c>
      <c r="R831" s="72">
        <v>48.770577000000003</v>
      </c>
      <c r="S831" s="72">
        <v>1.983935</v>
      </c>
      <c r="T831" s="194" t="str">
        <f t="shared" si="63"/>
        <v>EUGENIE COTTON</v>
      </c>
      <c r="U831" s="190" t="str">
        <f t="shared" si="64"/>
        <v>EUGENIE COTTON</v>
      </c>
      <c r="V831" s="76" t="s">
        <v>515</v>
      </c>
    </row>
    <row r="832" spans="1:22" s="71" customFormat="1" ht="12.75" customHeight="1">
      <c r="A832" s="72" t="s">
        <v>4260</v>
      </c>
      <c r="B832" s="72" t="s">
        <v>4261</v>
      </c>
      <c r="C832" s="72" t="s">
        <v>4262</v>
      </c>
      <c r="D832" s="197" t="str">
        <f t="shared" si="61"/>
        <v>Les Hublins</v>
      </c>
      <c r="E832" s="197" t="str">
        <f t="shared" si="62"/>
        <v>LES HUBLINS</v>
      </c>
      <c r="F832" s="189" t="str">
        <f t="shared" si="60"/>
        <v>ECOLE ELEMENTAIRE LES HUBLINS</v>
      </c>
      <c r="G832" s="72" t="s">
        <v>4263</v>
      </c>
      <c r="H832" s="72" t="s">
        <v>4264</v>
      </c>
      <c r="I832" s="73" t="s">
        <v>4265</v>
      </c>
      <c r="J832" s="74" t="s">
        <v>4266</v>
      </c>
      <c r="K832" s="72" t="s">
        <v>818</v>
      </c>
      <c r="L832" s="72" t="s">
        <v>165</v>
      </c>
      <c r="M832" s="75"/>
      <c r="N832" s="75"/>
      <c r="O832" s="75">
        <v>1813</v>
      </c>
      <c r="P832" s="72">
        <v>627448.5</v>
      </c>
      <c r="Q832" s="72">
        <v>6876027.4000000004</v>
      </c>
      <c r="R832" s="72">
        <v>48.980085000000003</v>
      </c>
      <c r="S832" s="72">
        <v>2.0088309999999998</v>
      </c>
      <c r="T832" s="194" t="str">
        <f t="shared" si="63"/>
        <v>LES HUBLINS</v>
      </c>
      <c r="U832" s="190" t="str">
        <f t="shared" si="64"/>
        <v>LES HUBLINS</v>
      </c>
      <c r="V832" s="76" t="s">
        <v>280</v>
      </c>
    </row>
    <row r="833" spans="1:22" s="71" customFormat="1" ht="12.75" customHeight="1">
      <c r="A833" s="72" t="s">
        <v>4267</v>
      </c>
      <c r="B833" s="72" t="s">
        <v>4268</v>
      </c>
      <c r="C833" s="72" t="s">
        <v>1096</v>
      </c>
      <c r="D833" s="197" t="str">
        <f t="shared" si="61"/>
        <v>Jules Verne</v>
      </c>
      <c r="E833" s="197" t="str">
        <f t="shared" si="62"/>
        <v>JULES VERNE</v>
      </c>
      <c r="F833" s="189" t="str">
        <f t="shared" si="60"/>
        <v>ECOLE ELEMENTAIRE JULES VERNE</v>
      </c>
      <c r="G833" s="72" t="s">
        <v>4269</v>
      </c>
      <c r="H833" s="72" t="s">
        <v>4264</v>
      </c>
      <c r="I833" s="73" t="s">
        <v>4265</v>
      </c>
      <c r="J833" s="74" t="s">
        <v>4270</v>
      </c>
      <c r="K833" s="72" t="s">
        <v>818</v>
      </c>
      <c r="L833" s="72" t="s">
        <v>165</v>
      </c>
      <c r="M833" s="75"/>
      <c r="N833" s="75"/>
      <c r="O833" s="75">
        <v>6622</v>
      </c>
      <c r="P833" s="72">
        <v>626933.19999999995</v>
      </c>
      <c r="Q833" s="72">
        <v>6876143.2999999998</v>
      </c>
      <c r="R833" s="72">
        <v>48.981068999999998</v>
      </c>
      <c r="S833" s="72">
        <v>2.0017719999999999</v>
      </c>
      <c r="T833" s="194" t="str">
        <f t="shared" si="63"/>
        <v>JULES VERNE</v>
      </c>
      <c r="U833" s="190" t="str">
        <f t="shared" si="64"/>
        <v>JULES VERNE</v>
      </c>
      <c r="V833" s="76" t="s">
        <v>280</v>
      </c>
    </row>
    <row r="834" spans="1:22" s="71" customFormat="1" ht="12.75" customHeight="1">
      <c r="A834" s="72" t="s">
        <v>4271</v>
      </c>
      <c r="B834" s="72" t="s">
        <v>4272</v>
      </c>
      <c r="C834" s="72" t="s">
        <v>4273</v>
      </c>
      <c r="D834" s="197" t="str">
        <f t="shared" si="61"/>
        <v>de l'Hautil</v>
      </c>
      <c r="E834" s="197" t="str">
        <f t="shared" si="62"/>
        <v>DE L'HAUTIL</v>
      </c>
      <c r="F834" s="189" t="str">
        <f t="shared" ref="F834:F897" si="65">(IF(L834="M","ECOLE MATERNELLE",IF(L834="E","ECOLE ELEMENTAIRE",IF(L834="P","ECOLE PRIMAIRE","Inconnu"))))&amp;" "&amp;E834</f>
        <v>ECOLE ELEMENTAIRE DE L'HAUTIL</v>
      </c>
      <c r="G834" s="72" t="s">
        <v>4274</v>
      </c>
      <c r="H834" s="72" t="s">
        <v>4264</v>
      </c>
      <c r="I834" s="73" t="s">
        <v>4265</v>
      </c>
      <c r="J834" s="74" t="s">
        <v>4275</v>
      </c>
      <c r="K834" s="72" t="s">
        <v>818</v>
      </c>
      <c r="L834" s="72" t="s">
        <v>165</v>
      </c>
      <c r="M834" s="75"/>
      <c r="N834" s="75"/>
      <c r="O834" s="75">
        <v>2636</v>
      </c>
      <c r="P834" s="72">
        <v>627842</v>
      </c>
      <c r="Q834" s="72">
        <v>6878341.7999999998</v>
      </c>
      <c r="R834" s="72">
        <v>49.000939000000002</v>
      </c>
      <c r="S834" s="72">
        <v>2.0138120000000002</v>
      </c>
      <c r="T834" s="194" t="str">
        <f t="shared" si="63"/>
        <v>DE L'HAUTIL</v>
      </c>
      <c r="U834" s="190" t="str">
        <f t="shared" si="64"/>
        <v>LE L'HAUTIL</v>
      </c>
      <c r="V834" s="76" t="s">
        <v>280</v>
      </c>
    </row>
    <row r="835" spans="1:22" s="71" customFormat="1" ht="12.75" customHeight="1">
      <c r="A835" s="72" t="s">
        <v>4276</v>
      </c>
      <c r="B835" s="72" t="s">
        <v>4277</v>
      </c>
      <c r="C835" s="72" t="s">
        <v>4278</v>
      </c>
      <c r="D835" s="197" t="str">
        <f t="shared" ref="D835:D898" si="66">TRIM(SUBSTITUTE(SUBSTITUTE(C835,"Ecole maternelle",""),"Ecole élémentaire",""))</f>
        <v>Les Châtelaines</v>
      </c>
      <c r="E835" s="197" t="str">
        <f t="shared" ref="E835:E898" si="67">UPPER(SUBSTITUTE(SUBSTITUTE(SUBSTITUTE(SUBSTITUTE(SUBSTITUTE(SUBSTITUTE(SUBSTITUTE(D835, "é", "e"), "è", "e"), "ê", "e"), "à", "a"), "â", "a"), "ù", "u"), "ô", "o"))</f>
        <v>LES CHATELAINES</v>
      </c>
      <c r="F835" s="189" t="str">
        <f t="shared" si="65"/>
        <v>ECOLE MATERNELLE LES CHATELAINES</v>
      </c>
      <c r="G835" s="72" t="s">
        <v>4279</v>
      </c>
      <c r="H835" s="72" t="s">
        <v>4264</v>
      </c>
      <c r="I835" s="73" t="s">
        <v>4265</v>
      </c>
      <c r="J835" s="74" t="s">
        <v>4280</v>
      </c>
      <c r="K835" s="72" t="s">
        <v>818</v>
      </c>
      <c r="L835" s="72" t="s">
        <v>83</v>
      </c>
      <c r="M835" s="75"/>
      <c r="N835" s="75"/>
      <c r="O835" s="75">
        <v>3256</v>
      </c>
      <c r="P835" s="72">
        <v>627969.5</v>
      </c>
      <c r="Q835" s="72">
        <v>6875578.9000000004</v>
      </c>
      <c r="R835" s="72">
        <v>48.976111000000003</v>
      </c>
      <c r="S835" s="72">
        <v>2.0160239999999998</v>
      </c>
      <c r="T835" s="194" t="str">
        <f t="shared" ref="T835:T898" si="68">IF(D835="",I835,E835)</f>
        <v>LES CHATELAINES</v>
      </c>
      <c r="U835" s="190" t="str">
        <f t="shared" ref="U835:U898" si="69">IF(LEFT(T835,6)="DE LA ",REPLACE(T835,1,6,"LA "), IF(LEFT(T835,4)="DES ",REPLACE(T835,1,4,"LES "), IF(LEFT(T835,3)="DE ",REPLACE(T835,1,3,"LE "), IF(LEFT(T835,3)="DU ",REPLACE(T835,1,3,"LE "),T835))))</f>
        <v>LES CHATELAINES</v>
      </c>
      <c r="V835" s="76" t="s">
        <v>280</v>
      </c>
    </row>
    <row r="836" spans="1:22" s="71" customFormat="1" ht="12.75" customHeight="1">
      <c r="A836" s="72" t="s">
        <v>4281</v>
      </c>
      <c r="B836" s="72" t="s">
        <v>4282</v>
      </c>
      <c r="C836" s="72" t="s">
        <v>1414</v>
      </c>
      <c r="D836" s="197" t="str">
        <f t="shared" si="66"/>
        <v>Jean de La Fontaine</v>
      </c>
      <c r="E836" s="197" t="str">
        <f t="shared" si="67"/>
        <v>JEAN DE LA FONTAINE</v>
      </c>
      <c r="F836" s="189" t="str">
        <f t="shared" si="65"/>
        <v>ECOLE MATERNELLE JEAN DE LA FONTAINE</v>
      </c>
      <c r="G836" s="72" t="s">
        <v>4283</v>
      </c>
      <c r="H836" s="72" t="s">
        <v>4264</v>
      </c>
      <c r="I836" s="73" t="s">
        <v>4265</v>
      </c>
      <c r="J836" s="74" t="s">
        <v>4284</v>
      </c>
      <c r="K836" s="72" t="s">
        <v>818</v>
      </c>
      <c r="L836" s="72" t="s">
        <v>83</v>
      </c>
      <c r="M836" s="75"/>
      <c r="N836" s="75"/>
      <c r="O836" s="75">
        <v>6060</v>
      </c>
      <c r="P836" s="72">
        <v>628173.6</v>
      </c>
      <c r="Q836" s="72">
        <v>6875903.7000000002</v>
      </c>
      <c r="R836" s="72">
        <v>48.979053999999998</v>
      </c>
      <c r="S836" s="72">
        <v>2.0187569999999999</v>
      </c>
      <c r="T836" s="194" t="str">
        <f t="shared" si="68"/>
        <v>JEAN DE LA FONTAINE</v>
      </c>
      <c r="U836" s="190" t="str">
        <f t="shared" si="69"/>
        <v>JEAN DE LA FONTAINE</v>
      </c>
      <c r="V836" s="76" t="s">
        <v>280</v>
      </c>
    </row>
    <row r="837" spans="1:22" s="71" customFormat="1" ht="12.75" customHeight="1">
      <c r="A837" s="72" t="s">
        <v>4285</v>
      </c>
      <c r="B837" s="72" t="s">
        <v>4286</v>
      </c>
      <c r="C837" s="72" t="s">
        <v>4287</v>
      </c>
      <c r="D837" s="197" t="str">
        <f t="shared" si="66"/>
        <v>Jean de La Fontaine</v>
      </c>
      <c r="E837" s="197" t="str">
        <f t="shared" si="67"/>
        <v>JEAN DE LA FONTAINE</v>
      </c>
      <c r="F837" s="189" t="str">
        <f t="shared" si="65"/>
        <v>ECOLE ELEMENTAIRE JEAN DE LA FONTAINE</v>
      </c>
      <c r="G837" s="72" t="s">
        <v>4283</v>
      </c>
      <c r="H837" s="72" t="s">
        <v>4264</v>
      </c>
      <c r="I837" s="73" t="s">
        <v>4265</v>
      </c>
      <c r="J837" s="74" t="s">
        <v>4288</v>
      </c>
      <c r="K837" s="72" t="s">
        <v>818</v>
      </c>
      <c r="L837" s="72" t="s">
        <v>165</v>
      </c>
      <c r="M837" s="75"/>
      <c r="N837" s="75"/>
      <c r="O837" s="75">
        <v>1778</v>
      </c>
      <c r="P837" s="72">
        <v>628208</v>
      </c>
      <c r="Q837" s="72">
        <v>6875917.5999999996</v>
      </c>
      <c r="R837" s="72">
        <v>48.979182999999999</v>
      </c>
      <c r="S837" s="72">
        <v>2.019225</v>
      </c>
      <c r="T837" s="194" t="str">
        <f t="shared" si="68"/>
        <v>JEAN DE LA FONTAINE</v>
      </c>
      <c r="U837" s="190" t="str">
        <f t="shared" si="69"/>
        <v>JEAN DE LA FONTAINE</v>
      </c>
      <c r="V837" s="76" t="s">
        <v>280</v>
      </c>
    </row>
    <row r="838" spans="1:22" s="71" customFormat="1" ht="12.75" customHeight="1">
      <c r="A838" s="72" t="s">
        <v>4289</v>
      </c>
      <c r="B838" s="72" t="s">
        <v>4290</v>
      </c>
      <c r="C838" s="72" t="s">
        <v>4291</v>
      </c>
      <c r="D838" s="197" t="str">
        <f t="shared" si="66"/>
        <v>René Pion</v>
      </c>
      <c r="E838" s="197" t="str">
        <f t="shared" si="67"/>
        <v>RENE PION</v>
      </c>
      <c r="F838" s="189" t="str">
        <f t="shared" si="65"/>
        <v>ECOLE MATERNELLE RENE PION</v>
      </c>
      <c r="G838" s="72" t="s">
        <v>4292</v>
      </c>
      <c r="H838" s="72" t="s">
        <v>4264</v>
      </c>
      <c r="I838" s="73" t="s">
        <v>4265</v>
      </c>
      <c r="J838" s="74" t="s">
        <v>4293</v>
      </c>
      <c r="K838" s="72" t="s">
        <v>818</v>
      </c>
      <c r="L838" s="72" t="s">
        <v>83</v>
      </c>
      <c r="M838" s="75"/>
      <c r="N838" s="75"/>
      <c r="O838" s="75">
        <v>4906</v>
      </c>
      <c r="P838" s="72">
        <v>627173.4</v>
      </c>
      <c r="Q838" s="72">
        <v>6876054.5</v>
      </c>
      <c r="R838" s="72">
        <v>48.980297</v>
      </c>
      <c r="S838" s="72">
        <v>2.0050690000000002</v>
      </c>
      <c r="T838" s="194" t="str">
        <f t="shared" si="68"/>
        <v>RENE PION</v>
      </c>
      <c r="U838" s="190" t="str">
        <f t="shared" si="69"/>
        <v>RENE PION</v>
      </c>
      <c r="V838" s="76" t="s">
        <v>280</v>
      </c>
    </row>
    <row r="839" spans="1:22" s="71" customFormat="1" ht="12.75" customHeight="1">
      <c r="A839" s="72" t="s">
        <v>4294</v>
      </c>
      <c r="B839" s="72" t="s">
        <v>4295</v>
      </c>
      <c r="C839" s="72" t="s">
        <v>4296</v>
      </c>
      <c r="D839" s="197" t="str">
        <f t="shared" si="66"/>
        <v>Camille Claudel</v>
      </c>
      <c r="E839" s="197" t="str">
        <f t="shared" si="67"/>
        <v>CAMILLE CLAUDEL</v>
      </c>
      <c r="F839" s="189" t="str">
        <f t="shared" si="65"/>
        <v>ECOLE ELEMENTAIRE CAMILLE CLAUDEL</v>
      </c>
      <c r="G839" s="72" t="s">
        <v>4297</v>
      </c>
      <c r="H839" s="72" t="s">
        <v>4264</v>
      </c>
      <c r="I839" s="73" t="s">
        <v>4265</v>
      </c>
      <c r="J839" s="74" t="s">
        <v>4298</v>
      </c>
      <c r="K839" s="72" t="s">
        <v>818</v>
      </c>
      <c r="L839" s="72" t="s">
        <v>165</v>
      </c>
      <c r="M839" s="75"/>
      <c r="N839" s="75"/>
      <c r="O839" s="75">
        <v>7458</v>
      </c>
      <c r="P839" s="72">
        <v>626936.30000000005</v>
      </c>
      <c r="Q839" s="72">
        <v>6876859.5999999996</v>
      </c>
      <c r="R839" s="72">
        <v>48.987509000000003</v>
      </c>
      <c r="S839" s="72">
        <v>2.0016910000000001</v>
      </c>
      <c r="T839" s="194" t="str">
        <f t="shared" si="68"/>
        <v>CAMILLE CLAUDEL</v>
      </c>
      <c r="U839" s="190" t="str">
        <f t="shared" si="69"/>
        <v>CAMILLE CLAUDEL</v>
      </c>
      <c r="V839" s="76" t="s">
        <v>280</v>
      </c>
    </row>
    <row r="840" spans="1:22" s="71" customFormat="1" ht="12.75" customHeight="1">
      <c r="A840" s="72" t="s">
        <v>4299</v>
      </c>
      <c r="B840" s="72" t="s">
        <v>4300</v>
      </c>
      <c r="C840" s="72" t="s">
        <v>4301</v>
      </c>
      <c r="D840" s="197" t="str">
        <f t="shared" si="66"/>
        <v>Camille Claudel</v>
      </c>
      <c r="E840" s="197" t="str">
        <f t="shared" si="67"/>
        <v>CAMILLE CLAUDEL</v>
      </c>
      <c r="F840" s="189" t="str">
        <f t="shared" si="65"/>
        <v>ECOLE MATERNELLE CAMILLE CLAUDEL</v>
      </c>
      <c r="G840" s="72" t="s">
        <v>4297</v>
      </c>
      <c r="H840" s="72" t="s">
        <v>4264</v>
      </c>
      <c r="I840" s="73" t="s">
        <v>4265</v>
      </c>
      <c r="J840" s="74" t="s">
        <v>4302</v>
      </c>
      <c r="K840" s="72" t="s">
        <v>818</v>
      </c>
      <c r="L840" s="72" t="s">
        <v>83</v>
      </c>
      <c r="M840" s="75"/>
      <c r="N840" s="75"/>
      <c r="O840" s="75">
        <v>4360</v>
      </c>
      <c r="P840" s="72">
        <v>626916.5</v>
      </c>
      <c r="Q840" s="72">
        <v>6876819.0999999996</v>
      </c>
      <c r="R840" s="72">
        <v>48.987143000000003</v>
      </c>
      <c r="S840" s="72">
        <v>2.0014270000000001</v>
      </c>
      <c r="T840" s="194" t="str">
        <f t="shared" si="68"/>
        <v>CAMILLE CLAUDEL</v>
      </c>
      <c r="U840" s="190" t="str">
        <f t="shared" si="69"/>
        <v>CAMILLE CLAUDEL</v>
      </c>
      <c r="V840" s="76" t="s">
        <v>280</v>
      </c>
    </row>
    <row r="841" spans="1:22" s="71" customFormat="1" ht="12.75" customHeight="1">
      <c r="A841" s="72" t="s">
        <v>4303</v>
      </c>
      <c r="B841" s="72" t="s">
        <v>4304</v>
      </c>
      <c r="C841" s="72" t="s">
        <v>2632</v>
      </c>
      <c r="D841" s="197" t="str">
        <f t="shared" si="66"/>
        <v>Marie Curie</v>
      </c>
      <c r="E841" s="197" t="str">
        <f t="shared" si="67"/>
        <v>MARIE CURIE</v>
      </c>
      <c r="F841" s="189" t="str">
        <f t="shared" si="65"/>
        <v>ECOLE ELEMENTAIRE MARIE CURIE</v>
      </c>
      <c r="G841" s="72" t="s">
        <v>4305</v>
      </c>
      <c r="H841" s="72" t="s">
        <v>1264</v>
      </c>
      <c r="I841" s="73" t="s">
        <v>4306</v>
      </c>
      <c r="J841" s="74" t="s">
        <v>4307</v>
      </c>
      <c r="K841" s="72" t="s">
        <v>646</v>
      </c>
      <c r="L841" s="72" t="s">
        <v>165</v>
      </c>
      <c r="M841" s="75"/>
      <c r="N841" s="75"/>
      <c r="O841" s="75">
        <v>7460</v>
      </c>
      <c r="P841" s="72">
        <v>624593.4</v>
      </c>
      <c r="Q841" s="72">
        <v>6878667.2999999998</v>
      </c>
      <c r="R841" s="72">
        <v>49.003492000000001</v>
      </c>
      <c r="S841" s="72">
        <v>1.96936</v>
      </c>
      <c r="T841" s="194" t="str">
        <f t="shared" si="68"/>
        <v>MARIE CURIE</v>
      </c>
      <c r="U841" s="190" t="str">
        <f t="shared" si="69"/>
        <v>MARIE CURIE</v>
      </c>
      <c r="V841" s="76" t="s">
        <v>280</v>
      </c>
    </row>
    <row r="842" spans="1:22" s="71" customFormat="1" ht="12.75" customHeight="1">
      <c r="A842" s="72" t="s">
        <v>4308</v>
      </c>
      <c r="B842" s="72" t="s">
        <v>4309</v>
      </c>
      <c r="C842" s="72" t="s">
        <v>4310</v>
      </c>
      <c r="D842" s="197" t="str">
        <f t="shared" si="66"/>
        <v>des groux</v>
      </c>
      <c r="E842" s="197" t="str">
        <f t="shared" si="67"/>
        <v>DES GROUX</v>
      </c>
      <c r="F842" s="189" t="str">
        <f t="shared" si="65"/>
        <v>ECOLE MATERNELLE DES GROUX</v>
      </c>
      <c r="G842" s="72" t="s">
        <v>4311</v>
      </c>
      <c r="H842" s="72" t="s">
        <v>1264</v>
      </c>
      <c r="I842" s="73" t="s">
        <v>4306</v>
      </c>
      <c r="J842" s="74" t="s">
        <v>4312</v>
      </c>
      <c r="K842" s="72" t="s">
        <v>646</v>
      </c>
      <c r="L842" s="72" t="s">
        <v>83</v>
      </c>
      <c r="M842" s="75"/>
      <c r="N842" s="75"/>
      <c r="O842" s="75">
        <v>3535</v>
      </c>
      <c r="P842" s="72">
        <v>624595.80000000005</v>
      </c>
      <c r="Q842" s="72">
        <v>6878761</v>
      </c>
      <c r="R842" s="72">
        <v>49.004334999999998</v>
      </c>
      <c r="S842" s="72">
        <v>1.969376</v>
      </c>
      <c r="T842" s="194" t="str">
        <f t="shared" si="68"/>
        <v>DES GROUX</v>
      </c>
      <c r="U842" s="190" t="str">
        <f t="shared" si="69"/>
        <v>LES GROUX</v>
      </c>
      <c r="V842" s="76" t="s">
        <v>280</v>
      </c>
    </row>
    <row r="843" spans="1:22" s="71" customFormat="1" ht="12.75" customHeight="1">
      <c r="A843" s="72" t="s">
        <v>4313</v>
      </c>
      <c r="B843" s="72" t="s">
        <v>4314</v>
      </c>
      <c r="C843" s="72" t="s">
        <v>4315</v>
      </c>
      <c r="D843" s="197" t="str">
        <f t="shared" si="66"/>
        <v>Henri Rabourdin</v>
      </c>
      <c r="E843" s="197" t="str">
        <f t="shared" si="67"/>
        <v>HENRI RABOURDIN</v>
      </c>
      <c r="F843" s="189" t="str">
        <f t="shared" si="65"/>
        <v>ECOLE ELEMENTAIRE HENRI RABOURDIN</v>
      </c>
      <c r="G843" s="72" t="s">
        <v>4316</v>
      </c>
      <c r="H843" s="72" t="s">
        <v>4317</v>
      </c>
      <c r="I843" s="73" t="s">
        <v>856</v>
      </c>
      <c r="J843" s="74" t="s">
        <v>4318</v>
      </c>
      <c r="K843" s="72" t="s">
        <v>856</v>
      </c>
      <c r="L843" s="72" t="s">
        <v>165</v>
      </c>
      <c r="M843" s="75"/>
      <c r="N843" s="75"/>
      <c r="O843" s="75">
        <v>4338</v>
      </c>
      <c r="P843" s="72">
        <v>640850.6</v>
      </c>
      <c r="Q843" s="72">
        <v>6853776.7000000002</v>
      </c>
      <c r="R843" s="72">
        <v>48.781368000000001</v>
      </c>
      <c r="S843" s="72">
        <v>2.1950099999999999</v>
      </c>
      <c r="T843" s="194" t="str">
        <f t="shared" si="68"/>
        <v>HENRI RABOURDIN</v>
      </c>
      <c r="U843" s="190" t="str">
        <f t="shared" si="69"/>
        <v>HENRI RABOURDIN</v>
      </c>
      <c r="V843" s="76" t="s">
        <v>655</v>
      </c>
    </row>
    <row r="844" spans="1:22" s="71" customFormat="1" ht="12.75" customHeight="1">
      <c r="A844" s="72" t="s">
        <v>4319</v>
      </c>
      <c r="B844" s="72" t="s">
        <v>4320</v>
      </c>
      <c r="C844" s="72" t="s">
        <v>4321</v>
      </c>
      <c r="D844" s="197" t="str">
        <f t="shared" si="66"/>
        <v>Henri Rabourdin</v>
      </c>
      <c r="E844" s="197" t="str">
        <f t="shared" si="67"/>
        <v>HENRI RABOURDIN</v>
      </c>
      <c r="F844" s="189" t="str">
        <f t="shared" si="65"/>
        <v>ECOLE MATERNELLE HENRI RABOURDIN</v>
      </c>
      <c r="G844" s="72" t="s">
        <v>4322</v>
      </c>
      <c r="H844" s="72" t="s">
        <v>4317</v>
      </c>
      <c r="I844" s="73" t="s">
        <v>856</v>
      </c>
      <c r="J844" s="74" t="s">
        <v>4323</v>
      </c>
      <c r="K844" s="72" t="s">
        <v>856</v>
      </c>
      <c r="L844" s="72" t="s">
        <v>83</v>
      </c>
      <c r="M844" s="75"/>
      <c r="N844" s="75"/>
      <c r="O844" s="75">
        <v>5839</v>
      </c>
      <c r="P844" s="72">
        <v>640806.5</v>
      </c>
      <c r="Q844" s="72">
        <v>6853794.7000000002</v>
      </c>
      <c r="R844" s="72">
        <v>48.781525999999999</v>
      </c>
      <c r="S844" s="72">
        <v>2.194407</v>
      </c>
      <c r="T844" s="194" t="str">
        <f t="shared" si="68"/>
        <v>HENRI RABOURDIN</v>
      </c>
      <c r="U844" s="190" t="str">
        <f t="shared" si="69"/>
        <v>HENRI RABOURDIN</v>
      </c>
      <c r="V844" s="76" t="s">
        <v>655</v>
      </c>
    </row>
    <row r="845" spans="1:22" s="71" customFormat="1" ht="12.75" customHeight="1">
      <c r="A845" s="72" t="s">
        <v>4324</v>
      </c>
      <c r="B845" s="72" t="s">
        <v>4325</v>
      </c>
      <c r="C845" s="72" t="s">
        <v>4326</v>
      </c>
      <c r="D845" s="197" t="str">
        <f t="shared" si="66"/>
        <v>Exelmans</v>
      </c>
      <c r="E845" s="197" t="str">
        <f t="shared" si="67"/>
        <v>EXELMANS</v>
      </c>
      <c r="F845" s="189" t="str">
        <f t="shared" si="65"/>
        <v>ECOLE MATERNELLE EXELMANS</v>
      </c>
      <c r="G845" s="72" t="s">
        <v>4327</v>
      </c>
      <c r="H845" s="72" t="s">
        <v>4317</v>
      </c>
      <c r="I845" s="73" t="s">
        <v>856</v>
      </c>
      <c r="J845" s="74" t="s">
        <v>4328</v>
      </c>
      <c r="K845" s="72" t="s">
        <v>856</v>
      </c>
      <c r="L845" s="72" t="s">
        <v>83</v>
      </c>
      <c r="M845" s="75"/>
      <c r="N845" s="75"/>
      <c r="O845" s="75">
        <v>7762</v>
      </c>
      <c r="P845" s="72">
        <v>641173.6</v>
      </c>
      <c r="Q845" s="72">
        <v>6853738.4000000004</v>
      </c>
      <c r="R845" s="72">
        <v>48.781053</v>
      </c>
      <c r="S845" s="72">
        <v>2.199411</v>
      </c>
      <c r="T845" s="194" t="str">
        <f t="shared" si="68"/>
        <v>EXELMANS</v>
      </c>
      <c r="U845" s="190" t="str">
        <f t="shared" si="69"/>
        <v>EXELMANS</v>
      </c>
      <c r="V845" s="76" t="s">
        <v>655</v>
      </c>
    </row>
    <row r="846" spans="1:22" s="71" customFormat="1" ht="12.75" customHeight="1">
      <c r="A846" s="72" t="s">
        <v>4329</v>
      </c>
      <c r="B846" s="72" t="s">
        <v>4330</v>
      </c>
      <c r="C846" s="72" t="s">
        <v>4331</v>
      </c>
      <c r="D846" s="197" t="str">
        <f t="shared" si="66"/>
        <v>Exelmans</v>
      </c>
      <c r="E846" s="197" t="str">
        <f t="shared" si="67"/>
        <v>EXELMANS</v>
      </c>
      <c r="F846" s="189" t="str">
        <f t="shared" si="65"/>
        <v>ECOLE ELEMENTAIRE EXELMANS</v>
      </c>
      <c r="G846" s="72" t="s">
        <v>4327</v>
      </c>
      <c r="H846" s="72" t="s">
        <v>4317</v>
      </c>
      <c r="I846" s="73" t="s">
        <v>856</v>
      </c>
      <c r="J846" s="74" t="s">
        <v>4332</v>
      </c>
      <c r="K846" s="72" t="s">
        <v>856</v>
      </c>
      <c r="L846" s="72" t="s">
        <v>165</v>
      </c>
      <c r="M846" s="75"/>
      <c r="N846" s="75"/>
      <c r="O846" s="75">
        <v>2269</v>
      </c>
      <c r="P846" s="72">
        <v>641254.30000000005</v>
      </c>
      <c r="Q846" s="72">
        <v>6853712.5999999996</v>
      </c>
      <c r="R846" s="72">
        <v>48.780828</v>
      </c>
      <c r="S846" s="72">
        <v>2.2005119999999998</v>
      </c>
      <c r="T846" s="194" t="str">
        <f t="shared" si="68"/>
        <v>EXELMANS</v>
      </c>
      <c r="U846" s="190" t="str">
        <f t="shared" si="69"/>
        <v>EXELMANS</v>
      </c>
      <c r="V846" s="76" t="s">
        <v>655</v>
      </c>
    </row>
    <row r="847" spans="1:22" s="71" customFormat="1" ht="12.75" customHeight="1">
      <c r="A847" s="72" t="s">
        <v>4333</v>
      </c>
      <c r="B847" s="72" t="s">
        <v>4334</v>
      </c>
      <c r="C847" s="72" t="s">
        <v>4335</v>
      </c>
      <c r="D847" s="197" t="str">
        <f t="shared" si="66"/>
        <v>Jean Mermoz</v>
      </c>
      <c r="E847" s="197" t="str">
        <f t="shared" si="67"/>
        <v>JEAN MERMOZ</v>
      </c>
      <c r="F847" s="189" t="str">
        <f t="shared" si="65"/>
        <v>ECOLE ELEMENTAIRE JEAN MERMOZ</v>
      </c>
      <c r="G847" s="72" t="s">
        <v>4336</v>
      </c>
      <c r="H847" s="72" t="s">
        <v>4317</v>
      </c>
      <c r="I847" s="73" t="s">
        <v>856</v>
      </c>
      <c r="J847" s="74" t="s">
        <v>4337</v>
      </c>
      <c r="K847" s="72" t="s">
        <v>856</v>
      </c>
      <c r="L847" s="72" t="s">
        <v>165</v>
      </c>
      <c r="M847" s="75"/>
      <c r="N847" s="75"/>
      <c r="O847" s="75">
        <v>2615</v>
      </c>
      <c r="P847" s="72">
        <v>639894.6</v>
      </c>
      <c r="Q847" s="72">
        <v>6854377.4000000004</v>
      </c>
      <c r="R847" s="72">
        <v>48.786681999999999</v>
      </c>
      <c r="S847" s="72">
        <v>2.181915</v>
      </c>
      <c r="T847" s="194" t="str">
        <f t="shared" si="68"/>
        <v>JEAN MERMOZ</v>
      </c>
      <c r="U847" s="190" t="str">
        <f t="shared" si="69"/>
        <v>JEAN MERMOZ</v>
      </c>
      <c r="V847" s="76" t="s">
        <v>655</v>
      </c>
    </row>
    <row r="848" spans="1:22" s="71" customFormat="1" ht="12.75" customHeight="1">
      <c r="A848" s="72" t="s">
        <v>4338</v>
      </c>
      <c r="B848" s="72" t="s">
        <v>4339</v>
      </c>
      <c r="C848" s="72" t="s">
        <v>2320</v>
      </c>
      <c r="D848" s="197" t="str">
        <f t="shared" si="66"/>
        <v>Jean Macé</v>
      </c>
      <c r="E848" s="197" t="str">
        <f t="shared" si="67"/>
        <v>JEAN MACE</v>
      </c>
      <c r="F848" s="189" t="str">
        <f t="shared" si="65"/>
        <v>ECOLE PRIMAIRE JEAN MACE</v>
      </c>
      <c r="G848" s="72" t="s">
        <v>4340</v>
      </c>
      <c r="H848" s="72" t="s">
        <v>4317</v>
      </c>
      <c r="I848" s="73" t="s">
        <v>856</v>
      </c>
      <c r="J848" s="74" t="s">
        <v>4341</v>
      </c>
      <c r="K848" s="72" t="s">
        <v>856</v>
      </c>
      <c r="L848" s="72" t="s">
        <v>195</v>
      </c>
      <c r="M848" s="75"/>
      <c r="N848" s="75"/>
      <c r="O848" s="75">
        <v>6167</v>
      </c>
      <c r="P848" s="72">
        <v>640388.6</v>
      </c>
      <c r="Q848" s="72">
        <v>6855504.7000000002</v>
      </c>
      <c r="R848" s="72">
        <v>48.796866000000001</v>
      </c>
      <c r="S848" s="72">
        <v>2.1884809999999999</v>
      </c>
      <c r="T848" s="194" t="str">
        <f t="shared" si="68"/>
        <v>JEAN MACE</v>
      </c>
      <c r="U848" s="190" t="str">
        <f t="shared" si="69"/>
        <v>JEAN MACE</v>
      </c>
      <c r="V848" s="76" t="s">
        <v>655</v>
      </c>
    </row>
    <row r="849" spans="1:22" s="71" customFormat="1" ht="12.75" customHeight="1">
      <c r="A849" s="72" t="s">
        <v>4342</v>
      </c>
      <c r="B849" s="72" t="s">
        <v>4343</v>
      </c>
      <c r="C849" s="72" t="s">
        <v>4344</v>
      </c>
      <c r="D849" s="197" t="str">
        <f t="shared" si="66"/>
        <v>Jean Mermoz</v>
      </c>
      <c r="E849" s="197" t="str">
        <f t="shared" si="67"/>
        <v>JEAN MERMOZ</v>
      </c>
      <c r="F849" s="189" t="str">
        <f t="shared" si="65"/>
        <v>ECOLE MATERNELLE JEAN MERMOZ</v>
      </c>
      <c r="G849" s="72" t="s">
        <v>4336</v>
      </c>
      <c r="H849" s="72" t="s">
        <v>4317</v>
      </c>
      <c r="I849" s="73" t="s">
        <v>856</v>
      </c>
      <c r="J849" s="74" t="s">
        <v>4345</v>
      </c>
      <c r="K849" s="72" t="s">
        <v>856</v>
      </c>
      <c r="L849" s="72" t="s">
        <v>83</v>
      </c>
      <c r="M849" s="75"/>
      <c r="N849" s="75"/>
      <c r="O849" s="75">
        <v>1800</v>
      </c>
      <c r="P849" s="72">
        <v>639935.19999999995</v>
      </c>
      <c r="Q849" s="72">
        <v>6854365.9000000004</v>
      </c>
      <c r="R849" s="72">
        <v>48.786582000000003</v>
      </c>
      <c r="S849" s="72">
        <v>2.1824699999999999</v>
      </c>
      <c r="T849" s="194" t="str">
        <f t="shared" si="68"/>
        <v>JEAN MERMOZ</v>
      </c>
      <c r="U849" s="190" t="str">
        <f t="shared" si="69"/>
        <v>JEAN MERMOZ</v>
      </c>
      <c r="V849" s="76" t="s">
        <v>655</v>
      </c>
    </row>
    <row r="850" spans="1:22" s="71" customFormat="1" ht="12.75" customHeight="1">
      <c r="A850" s="72" t="s">
        <v>4346</v>
      </c>
      <c r="B850" s="72" t="s">
        <v>4347</v>
      </c>
      <c r="C850" s="72" t="s">
        <v>4348</v>
      </c>
      <c r="D850" s="197" t="str">
        <f t="shared" si="66"/>
        <v>Fronval</v>
      </c>
      <c r="E850" s="197" t="str">
        <f t="shared" si="67"/>
        <v>FRONVAL</v>
      </c>
      <c r="F850" s="189" t="str">
        <f t="shared" si="65"/>
        <v>ECOLE PRIMAIRE FRONVAL</v>
      </c>
      <c r="G850" s="72" t="s">
        <v>4349</v>
      </c>
      <c r="H850" s="72" t="s">
        <v>4317</v>
      </c>
      <c r="I850" s="73" t="s">
        <v>856</v>
      </c>
      <c r="J850" s="74" t="s">
        <v>4350</v>
      </c>
      <c r="K850" s="72" t="s">
        <v>856</v>
      </c>
      <c r="L850" s="72" t="s">
        <v>195</v>
      </c>
      <c r="M850" s="75"/>
      <c r="N850" s="75"/>
      <c r="O850" s="75">
        <v>7039</v>
      </c>
      <c r="P850" s="72">
        <v>640309.80000000005</v>
      </c>
      <c r="Q850" s="72">
        <v>6854021.4000000004</v>
      </c>
      <c r="R850" s="72">
        <v>48.783518999999998</v>
      </c>
      <c r="S850" s="72">
        <v>2.1876159999999998</v>
      </c>
      <c r="T850" s="194" t="str">
        <f t="shared" si="68"/>
        <v>FRONVAL</v>
      </c>
      <c r="U850" s="190" t="str">
        <f t="shared" si="69"/>
        <v>FRONVAL</v>
      </c>
      <c r="V850" s="76" t="s">
        <v>655</v>
      </c>
    </row>
    <row r="851" spans="1:22" s="71" customFormat="1" ht="12.75" customHeight="1">
      <c r="A851" s="72" t="s">
        <v>4351</v>
      </c>
      <c r="B851" s="72" t="s">
        <v>4352</v>
      </c>
      <c r="C851" s="72" t="s">
        <v>3387</v>
      </c>
      <c r="D851" s="197" t="str">
        <f t="shared" si="66"/>
        <v>Mozart</v>
      </c>
      <c r="E851" s="197" t="str">
        <f t="shared" si="67"/>
        <v>MOZART</v>
      </c>
      <c r="F851" s="189" t="str">
        <f t="shared" si="65"/>
        <v>ECOLE MATERNELLE MOZART</v>
      </c>
      <c r="G851" s="72" t="s">
        <v>4353</v>
      </c>
      <c r="H851" s="72" t="s">
        <v>4317</v>
      </c>
      <c r="I851" s="73" t="s">
        <v>856</v>
      </c>
      <c r="J851" s="74" t="s">
        <v>4354</v>
      </c>
      <c r="K851" s="72" t="s">
        <v>856</v>
      </c>
      <c r="L851" s="72" t="s">
        <v>83</v>
      </c>
      <c r="M851" s="75"/>
      <c r="N851" s="75"/>
      <c r="O851" s="75">
        <v>7540</v>
      </c>
      <c r="P851" s="72">
        <v>638948.80000000005</v>
      </c>
      <c r="Q851" s="72">
        <v>6853955.4000000004</v>
      </c>
      <c r="R851" s="72">
        <v>48.782798</v>
      </c>
      <c r="S851" s="72">
        <v>2.1691039999999999</v>
      </c>
      <c r="T851" s="194" t="str">
        <f t="shared" si="68"/>
        <v>MOZART</v>
      </c>
      <c r="U851" s="190" t="str">
        <f t="shared" si="69"/>
        <v>MOZART</v>
      </c>
      <c r="V851" s="76" t="s">
        <v>655</v>
      </c>
    </row>
    <row r="852" spans="1:22" s="92" customFormat="1" ht="12.75" customHeight="1">
      <c r="A852" s="72" t="s">
        <v>4355</v>
      </c>
      <c r="B852" s="72" t="s">
        <v>4356</v>
      </c>
      <c r="C852" s="72" t="s">
        <v>3392</v>
      </c>
      <c r="D852" s="197" t="str">
        <f t="shared" si="66"/>
        <v>Mozart</v>
      </c>
      <c r="E852" s="197" t="str">
        <f t="shared" si="67"/>
        <v>MOZART</v>
      </c>
      <c r="F852" s="189" t="str">
        <f t="shared" si="65"/>
        <v>ECOLE ELEMENTAIRE MOZART</v>
      </c>
      <c r="G852" s="72" t="s">
        <v>4357</v>
      </c>
      <c r="H852" s="72" t="s">
        <v>4317</v>
      </c>
      <c r="I852" s="73" t="s">
        <v>856</v>
      </c>
      <c r="J852" s="74" t="s">
        <v>4358</v>
      </c>
      <c r="K852" s="72" t="s">
        <v>856</v>
      </c>
      <c r="L852" s="72" t="s">
        <v>165</v>
      </c>
      <c r="M852" s="75"/>
      <c r="N852" s="75"/>
      <c r="O852" s="75">
        <v>1805</v>
      </c>
      <c r="P852" s="72">
        <v>639054.5</v>
      </c>
      <c r="Q852" s="72">
        <v>6853971.9000000004</v>
      </c>
      <c r="R852" s="72">
        <v>48.782955999999999</v>
      </c>
      <c r="S852" s="72">
        <v>2.1705399999999999</v>
      </c>
      <c r="T852" s="194" t="str">
        <f t="shared" si="68"/>
        <v>MOZART</v>
      </c>
      <c r="U852" s="190" t="str">
        <f t="shared" si="69"/>
        <v>MOZART</v>
      </c>
      <c r="V852" s="76" t="s">
        <v>655</v>
      </c>
    </row>
    <row r="853" spans="1:22" s="71" customFormat="1" ht="12.75" customHeight="1">
      <c r="A853" s="72" t="s">
        <v>4359</v>
      </c>
      <c r="B853" s="72" t="s">
        <v>4360</v>
      </c>
      <c r="C853" s="72" t="s">
        <v>4763</v>
      </c>
      <c r="D853" s="197" t="str">
        <f t="shared" si="66"/>
        <v>F. Buisson</v>
      </c>
      <c r="E853" s="197" t="str">
        <f t="shared" si="67"/>
        <v>F. BUISSON</v>
      </c>
      <c r="F853" s="189" t="str">
        <f t="shared" si="65"/>
        <v>ECOLE PRIMAIRE F. BUISSON</v>
      </c>
      <c r="G853" s="72" t="s">
        <v>4361</v>
      </c>
      <c r="H853" s="72" t="s">
        <v>4317</v>
      </c>
      <c r="I853" s="73" t="s">
        <v>856</v>
      </c>
      <c r="J853" s="74" t="s">
        <v>4362</v>
      </c>
      <c r="K853" s="72" t="s">
        <v>856</v>
      </c>
      <c r="L853" s="72" t="s">
        <v>195</v>
      </c>
      <c r="M853" s="75"/>
      <c r="N853" s="75"/>
      <c r="O853" s="75">
        <v>3627</v>
      </c>
      <c r="P853" s="72">
        <v>639639.69999999995</v>
      </c>
      <c r="Q853" s="72">
        <v>6854403</v>
      </c>
      <c r="R853" s="72">
        <v>48.786887999999998</v>
      </c>
      <c r="S853" s="72">
        <v>2.1784430000000001</v>
      </c>
      <c r="T853" s="194" t="str">
        <f t="shared" si="68"/>
        <v>F. BUISSON</v>
      </c>
      <c r="U853" s="190" t="str">
        <f t="shared" si="69"/>
        <v>F. BUISSON</v>
      </c>
      <c r="V853" s="76" t="s">
        <v>655</v>
      </c>
    </row>
    <row r="854" spans="1:22" s="71" customFormat="1" ht="12.75" customHeight="1">
      <c r="A854" s="88" t="s">
        <v>4363</v>
      </c>
      <c r="B854" s="105" t="s">
        <v>4364</v>
      </c>
      <c r="C854" s="88" t="s">
        <v>4365</v>
      </c>
      <c r="D854" s="197" t="str">
        <f t="shared" si="66"/>
        <v>René Dorme</v>
      </c>
      <c r="E854" s="197" t="str">
        <f t="shared" si="67"/>
        <v>RENE DORME</v>
      </c>
      <c r="F854" s="189" t="str">
        <f t="shared" si="65"/>
        <v>ECOLE MATERNELLE RENE DORME</v>
      </c>
      <c r="G854" s="88" t="s">
        <v>4366</v>
      </c>
      <c r="H854" s="88">
        <v>78140</v>
      </c>
      <c r="I854" s="89" t="s">
        <v>856</v>
      </c>
      <c r="J854" s="87" t="s">
        <v>4367</v>
      </c>
      <c r="K854" s="88" t="s">
        <v>856</v>
      </c>
      <c r="L854" s="72" t="s">
        <v>83</v>
      </c>
      <c r="M854" s="98"/>
      <c r="N854" s="98"/>
      <c r="O854" s="98">
        <v>3298</v>
      </c>
      <c r="P854" s="72">
        <v>641544.6</v>
      </c>
      <c r="Q854" s="72">
        <v>6853695.9000000004</v>
      </c>
      <c r="R854" s="72">
        <v>48.780705075100002</v>
      </c>
      <c r="S854" s="72">
        <v>2.2044651582500001</v>
      </c>
      <c r="T854" s="194" t="str">
        <f t="shared" si="68"/>
        <v>RENE DORME</v>
      </c>
      <c r="U854" s="190" t="str">
        <f t="shared" si="69"/>
        <v>RENE DORME</v>
      </c>
      <c r="V854" s="76" t="s">
        <v>655</v>
      </c>
    </row>
    <row r="855" spans="1:22" s="71" customFormat="1" ht="12.75" customHeight="1">
      <c r="A855" s="88" t="s">
        <v>4368</v>
      </c>
      <c r="B855" s="105" t="s">
        <v>4369</v>
      </c>
      <c r="C855" s="88" t="s">
        <v>4370</v>
      </c>
      <c r="D855" s="197" t="str">
        <f t="shared" si="66"/>
        <v>Simone Veil</v>
      </c>
      <c r="E855" s="197" t="str">
        <f t="shared" si="67"/>
        <v>SIMONE VEIL</v>
      </c>
      <c r="F855" s="189" t="str">
        <f t="shared" si="65"/>
        <v>ECOLE ELEMENTAIRE SIMONE VEIL</v>
      </c>
      <c r="G855" s="88" t="s">
        <v>4371</v>
      </c>
      <c r="H855" s="88">
        <v>78140</v>
      </c>
      <c r="I855" s="89" t="s">
        <v>856</v>
      </c>
      <c r="J855" s="87" t="s">
        <v>4372</v>
      </c>
      <c r="K855" s="88" t="s">
        <v>856</v>
      </c>
      <c r="L855" s="88" t="s">
        <v>165</v>
      </c>
      <c r="M855" s="98"/>
      <c r="N855" s="98"/>
      <c r="O855" s="98">
        <v>5834</v>
      </c>
      <c r="P855" s="72">
        <v>641658.1</v>
      </c>
      <c r="Q855" s="72">
        <v>6853786</v>
      </c>
      <c r="R855" s="72">
        <v>48.781999999999996</v>
      </c>
      <c r="S855" s="72">
        <v>2.206</v>
      </c>
      <c r="T855" s="194" t="str">
        <f t="shared" si="68"/>
        <v>SIMONE VEIL</v>
      </c>
      <c r="U855" s="190" t="str">
        <f t="shared" si="69"/>
        <v>SIMONE VEIL</v>
      </c>
      <c r="V855" s="91" t="s">
        <v>655</v>
      </c>
    </row>
    <row r="856" spans="1:22" s="71" customFormat="1" ht="12.75" customHeight="1">
      <c r="A856" s="72" t="s">
        <v>4373</v>
      </c>
      <c r="B856" s="72" t="s">
        <v>4374</v>
      </c>
      <c r="C856" s="72" t="s">
        <v>4375</v>
      </c>
      <c r="D856" s="197" t="str">
        <f t="shared" si="66"/>
        <v>Chemin Vert</v>
      </c>
      <c r="E856" s="197" t="str">
        <f t="shared" si="67"/>
        <v>CHEMIN VERT</v>
      </c>
      <c r="F856" s="189" t="str">
        <f t="shared" si="65"/>
        <v>ECOLE MATERNELLE CHEMIN VERT</v>
      </c>
      <c r="G856" s="72" t="s">
        <v>4376</v>
      </c>
      <c r="H856" s="72" t="s">
        <v>4377</v>
      </c>
      <c r="I856" s="73" t="s">
        <v>4378</v>
      </c>
      <c r="J856" s="74" t="s">
        <v>4379</v>
      </c>
      <c r="K856" s="72" t="s">
        <v>646</v>
      </c>
      <c r="L856" s="72" t="s">
        <v>83</v>
      </c>
      <c r="M856" s="75"/>
      <c r="N856" s="75"/>
      <c r="O856" s="75">
        <v>5281</v>
      </c>
      <c r="P856" s="72">
        <v>624880</v>
      </c>
      <c r="Q856" s="72">
        <v>6876524.2999999998</v>
      </c>
      <c r="R856" s="72">
        <v>48.984257999999997</v>
      </c>
      <c r="S856" s="72">
        <v>1.973657</v>
      </c>
      <c r="T856" s="194" t="str">
        <f t="shared" si="68"/>
        <v>CHEMIN VERT</v>
      </c>
      <c r="U856" s="190" t="str">
        <f t="shared" si="69"/>
        <v>CHEMIN VERT</v>
      </c>
      <c r="V856" s="76" t="s">
        <v>280</v>
      </c>
    </row>
    <row r="857" spans="1:22" s="71" customFormat="1" ht="12.75" customHeight="1">
      <c r="A857" s="72" t="s">
        <v>4380</v>
      </c>
      <c r="B857" s="72" t="s">
        <v>4381</v>
      </c>
      <c r="C857" s="72" t="s">
        <v>4382</v>
      </c>
      <c r="D857" s="197" t="str">
        <f t="shared" si="66"/>
        <v>La Garenne</v>
      </c>
      <c r="E857" s="197" t="str">
        <f t="shared" si="67"/>
        <v>LA GARENNE</v>
      </c>
      <c r="F857" s="189" t="str">
        <f t="shared" si="65"/>
        <v>ECOLE PRIMAIRE LA GARENNE</v>
      </c>
      <c r="G857" s="72" t="s">
        <v>4383</v>
      </c>
      <c r="H857" s="72" t="s">
        <v>4377</v>
      </c>
      <c r="I857" s="72" t="s">
        <v>4378</v>
      </c>
      <c r="J857" s="74" t="s">
        <v>4384</v>
      </c>
      <c r="K857" s="72" t="s">
        <v>646</v>
      </c>
      <c r="L857" s="72" t="s">
        <v>195</v>
      </c>
      <c r="M857" s="75"/>
      <c r="N857" s="75"/>
      <c r="O857" s="75">
        <v>3564</v>
      </c>
      <c r="P857" s="72">
        <v>624402.5</v>
      </c>
      <c r="Q857" s="72">
        <v>6876220.5999999996</v>
      </c>
      <c r="R857" s="72">
        <v>48.981470999999999</v>
      </c>
      <c r="S857" s="72">
        <v>1.9671879999999999</v>
      </c>
      <c r="T857" s="194" t="str">
        <f t="shared" si="68"/>
        <v>LA GARENNE</v>
      </c>
      <c r="U857" s="190" t="str">
        <f t="shared" si="69"/>
        <v>LA GARENNE</v>
      </c>
      <c r="V857" s="76" t="s">
        <v>280</v>
      </c>
    </row>
    <row r="858" spans="1:22" s="71" customFormat="1" ht="12.75" customHeight="1">
      <c r="A858" s="72" t="s">
        <v>4385</v>
      </c>
      <c r="B858" s="72" t="s">
        <v>4386</v>
      </c>
      <c r="C858" s="72" t="s">
        <v>1964</v>
      </c>
      <c r="D858" s="197" t="str">
        <f t="shared" si="66"/>
        <v>Jean Jaurès</v>
      </c>
      <c r="E858" s="197" t="str">
        <f t="shared" si="67"/>
        <v>JEAN JAURES</v>
      </c>
      <c r="F858" s="189" t="str">
        <f t="shared" si="65"/>
        <v>ECOLE ELEMENTAIRE JEAN JAURES</v>
      </c>
      <c r="G858" s="72" t="s">
        <v>4387</v>
      </c>
      <c r="H858" s="72" t="s">
        <v>4377</v>
      </c>
      <c r="I858" s="72" t="s">
        <v>4378</v>
      </c>
      <c r="J858" s="74" t="s">
        <v>4388</v>
      </c>
      <c r="K858" s="72" t="s">
        <v>646</v>
      </c>
      <c r="L858" s="72" t="s">
        <v>165</v>
      </c>
      <c r="M858" s="75"/>
      <c r="N858" s="75"/>
      <c r="O858" s="75">
        <v>6466</v>
      </c>
      <c r="P858" s="72">
        <v>624932.9</v>
      </c>
      <c r="Q858" s="72">
        <v>6875919.0999999996</v>
      </c>
      <c r="R858" s="72">
        <v>48.978822000000001</v>
      </c>
      <c r="S858" s="72">
        <v>1.9744870000000001</v>
      </c>
      <c r="T858" s="194" t="str">
        <f t="shared" si="68"/>
        <v>JEAN JAURES</v>
      </c>
      <c r="U858" s="190" t="str">
        <f t="shared" si="69"/>
        <v>JEAN JAURES</v>
      </c>
      <c r="V858" s="76" t="s">
        <v>280</v>
      </c>
    </row>
    <row r="859" spans="1:22" s="71" customFormat="1" ht="12.75" customHeight="1">
      <c r="A859" s="72" t="s">
        <v>4389</v>
      </c>
      <c r="B859" s="72" t="s">
        <v>4390</v>
      </c>
      <c r="C859" s="72" t="s">
        <v>4391</v>
      </c>
      <c r="D859" s="197" t="str">
        <f t="shared" si="66"/>
        <v>Joseph Kosma</v>
      </c>
      <c r="E859" s="197" t="str">
        <f t="shared" si="67"/>
        <v>JOSEPH KOSMA</v>
      </c>
      <c r="F859" s="189" t="str">
        <f t="shared" si="65"/>
        <v>ECOLE MATERNELLE JOSEPH KOSMA</v>
      </c>
      <c r="G859" s="72" t="s">
        <v>4392</v>
      </c>
      <c r="H859" s="72" t="s">
        <v>4377</v>
      </c>
      <c r="I859" s="72" t="s">
        <v>4378</v>
      </c>
      <c r="J859" s="74" t="s">
        <v>4393</v>
      </c>
      <c r="K859" s="72" t="s">
        <v>646</v>
      </c>
      <c r="L859" s="72" t="s">
        <v>83</v>
      </c>
      <c r="M859" s="75"/>
      <c r="N859" s="75"/>
      <c r="O859" s="75">
        <v>9127</v>
      </c>
      <c r="P859" s="72">
        <v>624710.19999999995</v>
      </c>
      <c r="Q859" s="72">
        <v>6875392.2999999998</v>
      </c>
      <c r="R859" s="72">
        <v>48.974058999999997</v>
      </c>
      <c r="S859" s="72">
        <v>1.9715389999999999</v>
      </c>
      <c r="T859" s="194" t="str">
        <f t="shared" si="68"/>
        <v>JOSEPH KOSMA</v>
      </c>
      <c r="U859" s="190" t="str">
        <f t="shared" si="69"/>
        <v>JOSEPH KOSMA</v>
      </c>
      <c r="V859" s="76" t="s">
        <v>280</v>
      </c>
    </row>
    <row r="860" spans="1:22" s="71" customFormat="1" ht="12.75" customHeight="1">
      <c r="A860" s="72" t="s">
        <v>4394</v>
      </c>
      <c r="B860" s="72" t="s">
        <v>4395</v>
      </c>
      <c r="C860" s="72" t="s">
        <v>474</v>
      </c>
      <c r="D860" s="197" t="str">
        <f t="shared" si="66"/>
        <v>Jacques Prévert</v>
      </c>
      <c r="E860" s="197" t="str">
        <f t="shared" si="67"/>
        <v>JACQUES PREVERT</v>
      </c>
      <c r="F860" s="189" t="str">
        <f t="shared" si="65"/>
        <v>ECOLE MATERNELLE JACQUES PREVERT</v>
      </c>
      <c r="G860" s="72" t="s">
        <v>4396</v>
      </c>
      <c r="H860" s="72" t="s">
        <v>4377</v>
      </c>
      <c r="I860" s="72" t="s">
        <v>4378</v>
      </c>
      <c r="J860" s="74" t="s">
        <v>4397</v>
      </c>
      <c r="K860" s="72" t="s">
        <v>646</v>
      </c>
      <c r="L860" s="72" t="s">
        <v>83</v>
      </c>
      <c r="M860" s="75"/>
      <c r="N860" s="75"/>
      <c r="O860" s="75">
        <v>7784</v>
      </c>
      <c r="P860" s="72">
        <v>623664.9</v>
      </c>
      <c r="Q860" s="72">
        <v>6877055.0999999996</v>
      </c>
      <c r="R860" s="72">
        <v>48.988886999999998</v>
      </c>
      <c r="S860" s="72">
        <v>1.9569620000000001</v>
      </c>
      <c r="T860" s="194" t="str">
        <f t="shared" si="68"/>
        <v>JACQUES PREVERT</v>
      </c>
      <c r="U860" s="190" t="str">
        <f t="shared" si="69"/>
        <v>JACQUES PREVERT</v>
      </c>
      <c r="V860" s="76" t="s">
        <v>280</v>
      </c>
    </row>
    <row r="861" spans="1:22" s="71" customFormat="1" ht="12.75" customHeight="1">
      <c r="A861" s="72" t="s">
        <v>4398</v>
      </c>
      <c r="B861" s="72" t="s">
        <v>4399</v>
      </c>
      <c r="C861" s="72" t="s">
        <v>4400</v>
      </c>
      <c r="D861" s="197" t="str">
        <f t="shared" si="66"/>
        <v>Françoise Dolto</v>
      </c>
      <c r="E861" s="197" t="str">
        <f t="shared" si="67"/>
        <v>FRANÇOISE DOLTO</v>
      </c>
      <c r="F861" s="189" t="str">
        <f t="shared" si="65"/>
        <v>ECOLE MATERNELLE FRANÇOISE DOLTO</v>
      </c>
      <c r="G861" s="72" t="s">
        <v>4401</v>
      </c>
      <c r="H861" s="72" t="s">
        <v>4377</v>
      </c>
      <c r="I861" s="72" t="s">
        <v>4378</v>
      </c>
      <c r="J861" s="74" t="s">
        <v>4402</v>
      </c>
      <c r="K861" s="72" t="s">
        <v>646</v>
      </c>
      <c r="L861" s="72" t="s">
        <v>83</v>
      </c>
      <c r="M861" s="75"/>
      <c r="N861" s="75"/>
      <c r="O861" s="75">
        <v>2023</v>
      </c>
      <c r="P861" s="72">
        <v>624189</v>
      </c>
      <c r="Q861" s="72">
        <v>6875807.0999999996</v>
      </c>
      <c r="R861" s="72">
        <v>48.977727999999999</v>
      </c>
      <c r="S861" s="72">
        <v>1.9643459999999999</v>
      </c>
      <c r="T861" s="194" t="str">
        <f t="shared" si="68"/>
        <v>FRANÇOISE DOLTO</v>
      </c>
      <c r="U861" s="190" t="str">
        <f t="shared" si="69"/>
        <v>FRANÇOISE DOLTO</v>
      </c>
      <c r="V861" s="76" t="s">
        <v>280</v>
      </c>
    </row>
    <row r="862" spans="1:22" s="71" customFormat="1" ht="12.75" customHeight="1">
      <c r="A862" s="72" t="s">
        <v>4403</v>
      </c>
      <c r="B862" s="72" t="s">
        <v>4404</v>
      </c>
      <c r="C862" s="72" t="s">
        <v>1969</v>
      </c>
      <c r="D862" s="197" t="str">
        <f t="shared" si="66"/>
        <v>Jean Jaurès</v>
      </c>
      <c r="E862" s="197" t="str">
        <f t="shared" si="67"/>
        <v>JEAN JAURES</v>
      </c>
      <c r="F862" s="189" t="str">
        <f t="shared" si="65"/>
        <v>ECOLE MATERNELLE JEAN JAURES</v>
      </c>
      <c r="G862" s="72" t="s">
        <v>4405</v>
      </c>
      <c r="H862" s="72" t="s">
        <v>4377</v>
      </c>
      <c r="I862" s="72" t="s">
        <v>4378</v>
      </c>
      <c r="J862" s="74" t="s">
        <v>4406</v>
      </c>
      <c r="K862" s="72" t="s">
        <v>646</v>
      </c>
      <c r="L862" s="72" t="s">
        <v>83</v>
      </c>
      <c r="M862" s="75"/>
      <c r="N862" s="75"/>
      <c r="O862" s="75">
        <v>8164</v>
      </c>
      <c r="P862" s="72">
        <v>624936.9</v>
      </c>
      <c r="Q862" s="72">
        <v>6875880.7000000002</v>
      </c>
      <c r="R862" s="72">
        <v>48.978476999999998</v>
      </c>
      <c r="S862" s="72">
        <v>1.974548</v>
      </c>
      <c r="T862" s="194" t="str">
        <f t="shared" si="68"/>
        <v>JEAN JAURES</v>
      </c>
      <c r="U862" s="190" t="str">
        <f t="shared" si="69"/>
        <v>JEAN JAURES</v>
      </c>
      <c r="V862" s="76" t="s">
        <v>280</v>
      </c>
    </row>
    <row r="863" spans="1:22" s="71" customFormat="1" ht="12.75" customHeight="1">
      <c r="A863" s="72" t="s">
        <v>4407</v>
      </c>
      <c r="B863" s="72" t="s">
        <v>4408</v>
      </c>
      <c r="C863" s="72" t="s">
        <v>4409</v>
      </c>
      <c r="D863" s="197" t="str">
        <f t="shared" si="66"/>
        <v>La Source</v>
      </c>
      <c r="E863" s="197" t="str">
        <f t="shared" si="67"/>
        <v>LA SOURCE</v>
      </c>
      <c r="F863" s="189" t="str">
        <f t="shared" si="65"/>
        <v>ECOLE ELEMENTAIRE LA SOURCE</v>
      </c>
      <c r="G863" s="72" t="s">
        <v>4410</v>
      </c>
      <c r="H863" s="72" t="s">
        <v>4377</v>
      </c>
      <c r="I863" s="72" t="s">
        <v>4378</v>
      </c>
      <c r="J863" s="74" t="s">
        <v>4411</v>
      </c>
      <c r="K863" s="72" t="s">
        <v>646</v>
      </c>
      <c r="L863" s="72" t="s">
        <v>165</v>
      </c>
      <c r="M863" s="75"/>
      <c r="N863" s="75"/>
      <c r="O863" s="75">
        <v>1403</v>
      </c>
      <c r="P863" s="72">
        <v>624304.9</v>
      </c>
      <c r="Q863" s="72">
        <v>6876202</v>
      </c>
      <c r="R863" s="72">
        <v>48.981292000000003</v>
      </c>
      <c r="S863" s="72">
        <v>1.9658580000000001</v>
      </c>
      <c r="T863" s="194" t="str">
        <f t="shared" si="68"/>
        <v>LA SOURCE</v>
      </c>
      <c r="U863" s="190" t="str">
        <f t="shared" si="69"/>
        <v>LA SOURCE</v>
      </c>
      <c r="V863" s="76" t="s">
        <v>280</v>
      </c>
    </row>
    <row r="864" spans="1:22" s="71" customFormat="1" ht="12.75" customHeight="1">
      <c r="A864" s="72" t="s">
        <v>4412</v>
      </c>
      <c r="B864" s="72" t="s">
        <v>4413</v>
      </c>
      <c r="C864" s="72" t="s">
        <v>4414</v>
      </c>
      <c r="D864" s="197" t="str">
        <f t="shared" si="66"/>
        <v>Clos Des Vignes</v>
      </c>
      <c r="E864" s="197" t="str">
        <f t="shared" si="67"/>
        <v>CLOS DES VIGNES</v>
      </c>
      <c r="F864" s="189" t="str">
        <f t="shared" si="65"/>
        <v>ECOLE ELEMENTAIRE CLOS DES VIGNES</v>
      </c>
      <c r="G864" s="72" t="s">
        <v>4415</v>
      </c>
      <c r="H864" s="72" t="s">
        <v>4416</v>
      </c>
      <c r="I864" s="73" t="s">
        <v>4417</v>
      </c>
      <c r="J864" s="74" t="s">
        <v>4418</v>
      </c>
      <c r="K864" s="72" t="s">
        <v>818</v>
      </c>
      <c r="L864" s="72" t="s">
        <v>165</v>
      </c>
      <c r="M864" s="75"/>
      <c r="N864" s="75"/>
      <c r="O864" s="75">
        <v>3916</v>
      </c>
      <c r="P864" s="72">
        <v>625229.5</v>
      </c>
      <c r="Q864" s="72">
        <v>6875190.4000000004</v>
      </c>
      <c r="R864" s="72">
        <v>48.972304999999999</v>
      </c>
      <c r="S864" s="72">
        <v>1.978667</v>
      </c>
      <c r="T864" s="194" t="str">
        <f t="shared" si="68"/>
        <v>CLOS DES VIGNES</v>
      </c>
      <c r="U864" s="190" t="str">
        <f t="shared" si="69"/>
        <v>CLOS DES VIGNES</v>
      </c>
      <c r="V864" s="76" t="s">
        <v>280</v>
      </c>
    </row>
    <row r="865" spans="1:22" s="71" customFormat="1" ht="12.75" customHeight="1">
      <c r="A865" s="72" t="s">
        <v>4419</v>
      </c>
      <c r="B865" s="77" t="s">
        <v>4420</v>
      </c>
      <c r="C865" s="72" t="s">
        <v>4421</v>
      </c>
      <c r="D865" s="197" t="str">
        <f t="shared" si="66"/>
        <v>Marsinval</v>
      </c>
      <c r="E865" s="197" t="str">
        <f t="shared" si="67"/>
        <v>MARSINVAL</v>
      </c>
      <c r="F865" s="189" t="str">
        <f t="shared" si="65"/>
        <v>ECOLE PRIMAIRE MARSINVAL</v>
      </c>
      <c r="G865" s="72" t="s">
        <v>4422</v>
      </c>
      <c r="H865" s="72" t="s">
        <v>4416</v>
      </c>
      <c r="I865" s="73" t="s">
        <v>4417</v>
      </c>
      <c r="J865" s="74" t="s">
        <v>4423</v>
      </c>
      <c r="K865" s="72" t="s">
        <v>818</v>
      </c>
      <c r="L865" s="72" t="s">
        <v>195</v>
      </c>
      <c r="M865" s="75"/>
      <c r="N865" s="75"/>
      <c r="O865" s="75">
        <v>9353</v>
      </c>
      <c r="P865" s="72">
        <v>624502</v>
      </c>
      <c r="Q865" s="72">
        <v>6872892.2000000002</v>
      </c>
      <c r="R865" s="72">
        <v>48.951554999999999</v>
      </c>
      <c r="S865" s="72">
        <v>1.969141</v>
      </c>
      <c r="T865" s="194" t="str">
        <f t="shared" si="68"/>
        <v>MARSINVAL</v>
      </c>
      <c r="U865" s="190" t="str">
        <f t="shared" si="69"/>
        <v>MARSINVAL</v>
      </c>
      <c r="V865" s="76" t="s">
        <v>280</v>
      </c>
    </row>
    <row r="866" spans="1:22" s="71" customFormat="1" ht="12.75" customHeight="1">
      <c r="A866" s="72" t="s">
        <v>4424</v>
      </c>
      <c r="B866" s="77" t="s">
        <v>4425</v>
      </c>
      <c r="C866" s="72" t="s">
        <v>2427</v>
      </c>
      <c r="D866" s="197" t="str">
        <f t="shared" si="66"/>
        <v>Les Tilleuls</v>
      </c>
      <c r="E866" s="197" t="str">
        <f t="shared" si="67"/>
        <v>LES TILLEULS</v>
      </c>
      <c r="F866" s="189" t="str">
        <f t="shared" si="65"/>
        <v>ECOLE MATERNELLE LES TILLEULS</v>
      </c>
      <c r="G866" s="72" t="s">
        <v>4426</v>
      </c>
      <c r="H866" s="72" t="s">
        <v>4416</v>
      </c>
      <c r="I866" s="73" t="s">
        <v>4417</v>
      </c>
      <c r="J866" s="74" t="s">
        <v>4427</v>
      </c>
      <c r="K866" s="72" t="s">
        <v>818</v>
      </c>
      <c r="L866" s="72" t="s">
        <v>83</v>
      </c>
      <c r="M866" s="75"/>
      <c r="N866" s="75"/>
      <c r="O866" s="75">
        <v>7110</v>
      </c>
      <c r="P866" s="77">
        <v>626202.30000000005</v>
      </c>
      <c r="Q866" s="77">
        <v>6874792.9000000004</v>
      </c>
      <c r="R866" s="77">
        <v>48.968843</v>
      </c>
      <c r="S866" s="77">
        <v>1.9920230000000001</v>
      </c>
      <c r="T866" s="194" t="str">
        <f t="shared" si="68"/>
        <v>LES TILLEULS</v>
      </c>
      <c r="U866" s="190" t="str">
        <f t="shared" si="69"/>
        <v>LES TILLEULS</v>
      </c>
      <c r="V866" s="76" t="s">
        <v>280</v>
      </c>
    </row>
    <row r="867" spans="1:22" s="71" customFormat="1" ht="12.75" customHeight="1">
      <c r="A867" s="77" t="s">
        <v>4428</v>
      </c>
      <c r="B867" s="77" t="s">
        <v>4429</v>
      </c>
      <c r="C867" s="77" t="s">
        <v>4430</v>
      </c>
      <c r="D867" s="197" t="str">
        <f t="shared" si="66"/>
        <v>Clos des Vignes</v>
      </c>
      <c r="E867" s="197" t="str">
        <f t="shared" si="67"/>
        <v>CLOS DES VIGNES</v>
      </c>
      <c r="F867" s="189" t="str">
        <f t="shared" si="65"/>
        <v>ECOLE MATERNELLE CLOS DES VIGNES</v>
      </c>
      <c r="G867" s="77" t="s">
        <v>4431</v>
      </c>
      <c r="H867" s="77" t="s">
        <v>4416</v>
      </c>
      <c r="I867" s="85" t="s">
        <v>4417</v>
      </c>
      <c r="J867" s="78" t="s">
        <v>4432</v>
      </c>
      <c r="K867" s="77" t="s">
        <v>818</v>
      </c>
      <c r="L867" s="72" t="s">
        <v>83</v>
      </c>
      <c r="M867" s="75"/>
      <c r="N867" s="75"/>
      <c r="O867" s="75">
        <v>7852</v>
      </c>
      <c r="P867" s="77">
        <v>625537.1</v>
      </c>
      <c r="Q867" s="77">
        <v>6875246.5999999996</v>
      </c>
      <c r="R867" s="77">
        <v>48.972845999999997</v>
      </c>
      <c r="S867" s="77">
        <v>1.9828589999999999</v>
      </c>
      <c r="T867" s="194" t="str">
        <f t="shared" si="68"/>
        <v>CLOS DES VIGNES</v>
      </c>
      <c r="U867" s="190" t="str">
        <f t="shared" si="69"/>
        <v>CLOS DES VIGNES</v>
      </c>
      <c r="V867" s="79" t="s">
        <v>280</v>
      </c>
    </row>
    <row r="868" spans="1:22" s="71" customFormat="1" ht="12.75" customHeight="1">
      <c r="A868" s="72" t="s">
        <v>4433</v>
      </c>
      <c r="B868" s="72" t="s">
        <v>4434</v>
      </c>
      <c r="C868" s="72" t="s">
        <v>4435</v>
      </c>
      <c r="D868" s="197" t="str">
        <f t="shared" si="66"/>
        <v>Annie Fratellini</v>
      </c>
      <c r="E868" s="197" t="str">
        <f t="shared" si="67"/>
        <v>ANNIE FRATELLINI</v>
      </c>
      <c r="F868" s="189" t="str">
        <f t="shared" si="65"/>
        <v>ECOLE PRIMAIRE ANNIE FRATELLINI</v>
      </c>
      <c r="G868" s="72" t="s">
        <v>4436</v>
      </c>
      <c r="H868" s="72" t="s">
        <v>4416</v>
      </c>
      <c r="I868" s="73" t="s">
        <v>4417</v>
      </c>
      <c r="J868" s="74" t="s">
        <v>4437</v>
      </c>
      <c r="K868" s="72" t="s">
        <v>818</v>
      </c>
      <c r="L868" s="72" t="s">
        <v>195</v>
      </c>
      <c r="M868" s="75"/>
      <c r="N868" s="75"/>
      <c r="O868" s="75">
        <v>4880</v>
      </c>
      <c r="P868" s="72">
        <v>625654.80000000005</v>
      </c>
      <c r="Q868" s="72">
        <v>6875560.2999999998</v>
      </c>
      <c r="R868" s="72">
        <v>48.975679999999997</v>
      </c>
      <c r="S868" s="72">
        <v>1.9844109999999999</v>
      </c>
      <c r="T868" s="194" t="str">
        <f t="shared" si="68"/>
        <v>ANNIE FRATELLINI</v>
      </c>
      <c r="U868" s="190" t="str">
        <f t="shared" si="69"/>
        <v>ANNIE FRATELLINI</v>
      </c>
      <c r="V868" s="76" t="s">
        <v>280</v>
      </c>
    </row>
    <row r="869" spans="1:22" s="71" customFormat="1" ht="12.75" customHeight="1">
      <c r="A869" s="72" t="s">
        <v>4438</v>
      </c>
      <c r="B869" s="72" t="s">
        <v>4439</v>
      </c>
      <c r="C869" s="72" t="s">
        <v>4440</v>
      </c>
      <c r="D869" s="197" t="str">
        <f t="shared" si="66"/>
        <v>Antoine Richard</v>
      </c>
      <c r="E869" s="197" t="str">
        <f t="shared" si="67"/>
        <v>ANTOINE RICHARD</v>
      </c>
      <c r="F869" s="189" t="str">
        <f t="shared" si="65"/>
        <v>ECOLE MATERNELLE ANTOINE RICHARD</v>
      </c>
      <c r="G869" s="72" t="s">
        <v>4441</v>
      </c>
      <c r="H869" s="72" t="s">
        <v>4442</v>
      </c>
      <c r="I869" s="73" t="s">
        <v>4443</v>
      </c>
      <c r="J869" s="74" t="s">
        <v>4444</v>
      </c>
      <c r="K869" s="72" t="s">
        <v>654</v>
      </c>
      <c r="L869" s="72" t="s">
        <v>83</v>
      </c>
      <c r="M869" s="75"/>
      <c r="N869" s="75"/>
      <c r="O869" s="75">
        <v>3684</v>
      </c>
      <c r="P869" s="72">
        <v>637743.19999999995</v>
      </c>
      <c r="Q869" s="72">
        <v>6856714.4000000004</v>
      </c>
      <c r="R869" s="72">
        <v>48.807495000000003</v>
      </c>
      <c r="S869" s="72">
        <v>2.1522939999999999</v>
      </c>
      <c r="T869" s="194" t="str">
        <f t="shared" si="68"/>
        <v>ANTOINE RICHARD</v>
      </c>
      <c r="U869" s="190" t="str">
        <f t="shared" si="69"/>
        <v>ANTOINE RICHARD</v>
      </c>
      <c r="V869" s="76" t="s">
        <v>1477</v>
      </c>
    </row>
    <row r="870" spans="1:22" s="71" customFormat="1" ht="12.75" customHeight="1">
      <c r="A870" s="72" t="s">
        <v>4445</v>
      </c>
      <c r="B870" s="72" t="s">
        <v>4446</v>
      </c>
      <c r="C870" s="72" t="s">
        <v>4447</v>
      </c>
      <c r="D870" s="197" t="str">
        <f t="shared" si="66"/>
        <v>Clément Ader</v>
      </c>
      <c r="E870" s="197" t="str">
        <f t="shared" si="67"/>
        <v>CLEMENT ADER</v>
      </c>
      <c r="F870" s="189" t="str">
        <f t="shared" si="65"/>
        <v>ECOLE ELEMENTAIRE CLEMENT ADER</v>
      </c>
      <c r="G870" s="72" t="s">
        <v>4448</v>
      </c>
      <c r="H870" s="72" t="s">
        <v>4442</v>
      </c>
      <c r="I870" s="73" t="s">
        <v>4443</v>
      </c>
      <c r="J870" s="74" t="s">
        <v>4449</v>
      </c>
      <c r="K870" s="72" t="s">
        <v>654</v>
      </c>
      <c r="L870" s="72" t="s">
        <v>165</v>
      </c>
      <c r="M870" s="75"/>
      <c r="N870" s="75"/>
      <c r="O870" s="75">
        <v>1325</v>
      </c>
      <c r="P870" s="72">
        <v>635339.9</v>
      </c>
      <c r="Q870" s="72">
        <v>6854080.2000000002</v>
      </c>
      <c r="R870" s="72">
        <v>48.783568000000002</v>
      </c>
      <c r="S870" s="72">
        <v>2.1199720000000002</v>
      </c>
      <c r="T870" s="194" t="str">
        <f t="shared" si="68"/>
        <v>CLEMENT ADER</v>
      </c>
      <c r="U870" s="190" t="str">
        <f t="shared" si="69"/>
        <v>CLEMENT ADER</v>
      </c>
      <c r="V870" s="76" t="s">
        <v>1477</v>
      </c>
    </row>
    <row r="871" spans="1:22" s="71" customFormat="1" ht="12.75" customHeight="1">
      <c r="A871" s="72" t="s">
        <v>4450</v>
      </c>
      <c r="B871" s="72" t="s">
        <v>4451</v>
      </c>
      <c r="C871" s="72" t="s">
        <v>4452</v>
      </c>
      <c r="D871" s="197" t="str">
        <f t="shared" si="66"/>
        <v>Marcel Lafitan</v>
      </c>
      <c r="E871" s="197" t="str">
        <f t="shared" si="67"/>
        <v>MARCEL LAFITAN</v>
      </c>
      <c r="F871" s="189" t="str">
        <f t="shared" si="65"/>
        <v>ECOLE ELEMENTAIRE MARCEL LAFITAN</v>
      </c>
      <c r="G871" s="72" t="s">
        <v>4453</v>
      </c>
      <c r="H871" s="72" t="s">
        <v>4442</v>
      </c>
      <c r="I871" s="73" t="s">
        <v>4443</v>
      </c>
      <c r="J871" s="74" t="s">
        <v>4454</v>
      </c>
      <c r="K871" s="72" t="s">
        <v>654</v>
      </c>
      <c r="L871" s="72" t="s">
        <v>165</v>
      </c>
      <c r="M871" s="75"/>
      <c r="N871" s="75"/>
      <c r="O871" s="75">
        <v>3828</v>
      </c>
      <c r="P871" s="72">
        <v>636183.1</v>
      </c>
      <c r="Q871" s="72">
        <v>6856859</v>
      </c>
      <c r="R871" s="72">
        <v>48.808641999999999</v>
      </c>
      <c r="S871" s="72">
        <v>2.1310310000000001</v>
      </c>
      <c r="T871" s="194" t="str">
        <f t="shared" si="68"/>
        <v>MARCEL LAFITAN</v>
      </c>
      <c r="U871" s="190" t="str">
        <f t="shared" si="69"/>
        <v>MARCEL LAFITAN</v>
      </c>
      <c r="V871" s="76" t="s">
        <v>1477</v>
      </c>
    </row>
    <row r="872" spans="1:22" s="71" customFormat="1" ht="12.75" customHeight="1">
      <c r="A872" s="72" t="s">
        <v>4455</v>
      </c>
      <c r="B872" s="72" t="s">
        <v>4456</v>
      </c>
      <c r="C872" s="72" t="s">
        <v>4457</v>
      </c>
      <c r="D872" s="197" t="str">
        <f t="shared" si="66"/>
        <v>Carnot</v>
      </c>
      <c r="E872" s="197" t="str">
        <f t="shared" si="67"/>
        <v>CARNOT</v>
      </c>
      <c r="F872" s="189" t="str">
        <f t="shared" si="65"/>
        <v>ECOLE ELEMENTAIRE CARNOT</v>
      </c>
      <c r="G872" s="72" t="s">
        <v>4458</v>
      </c>
      <c r="H872" s="72" t="s">
        <v>4442</v>
      </c>
      <c r="I872" s="73" t="s">
        <v>4443</v>
      </c>
      <c r="J872" s="74" t="s">
        <v>4459</v>
      </c>
      <c r="K872" s="72" t="s">
        <v>654</v>
      </c>
      <c r="L872" s="72" t="s">
        <v>165</v>
      </c>
      <c r="M872" s="75"/>
      <c r="N872" s="75"/>
      <c r="O872" s="75">
        <v>7344</v>
      </c>
      <c r="P872" s="72">
        <v>635765.30000000005</v>
      </c>
      <c r="Q872" s="72">
        <v>6856663</v>
      </c>
      <c r="R872" s="72">
        <v>48.806837999999999</v>
      </c>
      <c r="S872" s="72">
        <v>2.125372</v>
      </c>
      <c r="T872" s="194" t="str">
        <f t="shared" si="68"/>
        <v>CARNOT</v>
      </c>
      <c r="U872" s="190" t="str">
        <f t="shared" si="69"/>
        <v>CARNOT</v>
      </c>
      <c r="V872" s="76" t="s">
        <v>1477</v>
      </c>
    </row>
    <row r="873" spans="1:22" s="71" customFormat="1" ht="12.75" customHeight="1">
      <c r="A873" s="72" t="s">
        <v>4460</v>
      </c>
      <c r="B873" s="72" t="s">
        <v>4461</v>
      </c>
      <c r="C873" s="72" t="s">
        <v>4462</v>
      </c>
      <c r="D873" s="197" t="str">
        <f t="shared" si="66"/>
        <v>Jérôme et Jean Tharaud</v>
      </c>
      <c r="E873" s="197" t="str">
        <f t="shared" si="67"/>
        <v>JEROME ET JEAN THARAUD</v>
      </c>
      <c r="F873" s="189" t="str">
        <f t="shared" si="65"/>
        <v>ECOLE ELEMENTAIRE JEROME ET JEAN THARAUD</v>
      </c>
      <c r="G873" s="72" t="s">
        <v>4463</v>
      </c>
      <c r="H873" s="72" t="s">
        <v>4442</v>
      </c>
      <c r="I873" s="73" t="s">
        <v>4443</v>
      </c>
      <c r="J873" s="74" t="s">
        <v>4464</v>
      </c>
      <c r="K873" s="72" t="s">
        <v>654</v>
      </c>
      <c r="L873" s="72" t="s">
        <v>165</v>
      </c>
      <c r="M873" s="75"/>
      <c r="N873" s="75"/>
      <c r="O873" s="75">
        <v>2397</v>
      </c>
      <c r="P873" s="72">
        <v>635950.9</v>
      </c>
      <c r="Q873" s="72">
        <v>6855294.7999999998</v>
      </c>
      <c r="R873" s="72">
        <v>48.794552000000003</v>
      </c>
      <c r="S873" s="72">
        <v>2.1281050000000001</v>
      </c>
      <c r="T873" s="194" t="str">
        <f t="shared" si="68"/>
        <v>JEROME ET JEAN THARAUD</v>
      </c>
      <c r="U873" s="190" t="str">
        <f t="shared" si="69"/>
        <v>JEROME ET JEAN THARAUD</v>
      </c>
      <c r="V873" s="76" t="s">
        <v>1477</v>
      </c>
    </row>
    <row r="874" spans="1:22" s="71" customFormat="1" ht="12.75" customHeight="1">
      <c r="A874" s="72" t="s">
        <v>4465</v>
      </c>
      <c r="B874" s="72" t="s">
        <v>4466</v>
      </c>
      <c r="C874" s="72" t="s">
        <v>4467</v>
      </c>
      <c r="D874" s="197" t="str">
        <f t="shared" si="66"/>
        <v>Jean-Baptiste de la Quintinie</v>
      </c>
      <c r="E874" s="197" t="str">
        <f t="shared" si="67"/>
        <v>JEAN-BAPTISTE DE LA QUINTINIE</v>
      </c>
      <c r="F874" s="189" t="str">
        <f t="shared" si="65"/>
        <v>ECOLE ELEMENTAIRE JEAN-BAPTISTE DE LA QUINTINIE</v>
      </c>
      <c r="G874" s="72" t="s">
        <v>4468</v>
      </c>
      <c r="H874" s="72" t="s">
        <v>4442</v>
      </c>
      <c r="I874" s="73" t="s">
        <v>4443</v>
      </c>
      <c r="J874" s="74" t="s">
        <v>4469</v>
      </c>
      <c r="K874" s="72" t="s">
        <v>654</v>
      </c>
      <c r="L874" s="72" t="s">
        <v>165</v>
      </c>
      <c r="M874" s="75"/>
      <c r="N874" s="75"/>
      <c r="O874" s="75">
        <v>4923</v>
      </c>
      <c r="P874" s="72">
        <v>635593.1</v>
      </c>
      <c r="Q874" s="72">
        <v>6855463</v>
      </c>
      <c r="R874" s="72">
        <v>48.796028999999997</v>
      </c>
      <c r="S874" s="72">
        <v>2.1232090000000001</v>
      </c>
      <c r="T874" s="194" t="str">
        <f t="shared" si="68"/>
        <v>JEAN-BAPTISTE DE LA QUINTINIE</v>
      </c>
      <c r="U874" s="190" t="str">
        <f t="shared" si="69"/>
        <v>JEAN-BAPTISTE DE LA QUINTINIE</v>
      </c>
      <c r="V874" s="76" t="s">
        <v>1477</v>
      </c>
    </row>
    <row r="875" spans="1:22" s="71" customFormat="1" ht="12.75" customHeight="1">
      <c r="A875" s="72" t="s">
        <v>4470</v>
      </c>
      <c r="B875" s="72" t="s">
        <v>4471</v>
      </c>
      <c r="C875" s="72" t="s">
        <v>4472</v>
      </c>
      <c r="D875" s="197" t="str">
        <f t="shared" si="66"/>
        <v>Docteur Wapler</v>
      </c>
      <c r="E875" s="197" t="str">
        <f t="shared" si="67"/>
        <v>DOCTEUR WAPLER</v>
      </c>
      <c r="F875" s="189" t="str">
        <f t="shared" si="65"/>
        <v>ECOLE ELEMENTAIRE DOCTEUR WAPLER</v>
      </c>
      <c r="G875" s="72" t="s">
        <v>4473</v>
      </c>
      <c r="H875" s="72" t="s">
        <v>4442</v>
      </c>
      <c r="I875" s="73" t="s">
        <v>4443</v>
      </c>
      <c r="J875" s="74" t="s">
        <v>4474</v>
      </c>
      <c r="K875" s="72" t="s">
        <v>654</v>
      </c>
      <c r="L875" s="72" t="s">
        <v>165</v>
      </c>
      <c r="M875" s="75"/>
      <c r="N875" s="75"/>
      <c r="O875" s="75">
        <v>1735</v>
      </c>
      <c r="P875" s="72">
        <v>636579.1</v>
      </c>
      <c r="Q875" s="72">
        <v>6856306.4000000004</v>
      </c>
      <c r="R875" s="72">
        <v>48.803711999999997</v>
      </c>
      <c r="S875" s="72">
        <v>2.1365050000000001</v>
      </c>
      <c r="T875" s="194" t="str">
        <f t="shared" si="68"/>
        <v>DOCTEUR WAPLER</v>
      </c>
      <c r="U875" s="190" t="str">
        <f t="shared" si="69"/>
        <v>DOCTEUR WAPLER</v>
      </c>
      <c r="V875" s="76" t="s">
        <v>1477</v>
      </c>
    </row>
    <row r="876" spans="1:22" s="71" customFormat="1" ht="12.75" customHeight="1">
      <c r="A876" s="72" t="s">
        <v>4475</v>
      </c>
      <c r="B876" s="72" t="s">
        <v>4476</v>
      </c>
      <c r="C876" s="72" t="s">
        <v>4477</v>
      </c>
      <c r="D876" s="197" t="str">
        <f t="shared" si="66"/>
        <v>d'application les Condamines</v>
      </c>
      <c r="E876" s="197" t="str">
        <f t="shared" si="67"/>
        <v>D'APPLICATION LES CONDAMINES</v>
      </c>
      <c r="F876" s="189" t="str">
        <f t="shared" si="65"/>
        <v>ECOLE ELEMENTAIRE D'APPLICATION LES CONDAMINES</v>
      </c>
      <c r="G876" s="72" t="s">
        <v>4478</v>
      </c>
      <c r="H876" s="72" t="s">
        <v>4442</v>
      </c>
      <c r="I876" s="73" t="s">
        <v>4443</v>
      </c>
      <c r="J876" s="74" t="s">
        <v>4479</v>
      </c>
      <c r="K876" s="72" t="s">
        <v>654</v>
      </c>
      <c r="L876" s="72" t="s">
        <v>165</v>
      </c>
      <c r="M876" s="75"/>
      <c r="N876" s="75"/>
      <c r="O876" s="75">
        <v>7868</v>
      </c>
      <c r="P876" s="72">
        <v>637263.9</v>
      </c>
      <c r="Q876" s="72">
        <v>6856139.9000000004</v>
      </c>
      <c r="R876" s="72">
        <v>48.802281999999998</v>
      </c>
      <c r="S876" s="72">
        <v>2.1458529999999998</v>
      </c>
      <c r="T876" s="194" t="str">
        <f t="shared" si="68"/>
        <v>D'APPLICATION LES CONDAMINES</v>
      </c>
      <c r="U876" s="190" t="str">
        <f t="shared" si="69"/>
        <v>D'APPLICATION LES CONDAMINES</v>
      </c>
      <c r="V876" s="76" t="s">
        <v>1477</v>
      </c>
    </row>
    <row r="877" spans="1:22" s="71" customFormat="1" ht="12.75" customHeight="1">
      <c r="A877" s="72" t="s">
        <v>4480</v>
      </c>
      <c r="B877" s="72" t="s">
        <v>4481</v>
      </c>
      <c r="C877" s="72" t="s">
        <v>4482</v>
      </c>
      <c r="D877" s="197" t="str">
        <f t="shared" si="66"/>
        <v>Village de Montreuil</v>
      </c>
      <c r="E877" s="197" t="str">
        <f t="shared" si="67"/>
        <v>VILLAGE DE MONTREUIL</v>
      </c>
      <c r="F877" s="189" t="str">
        <f t="shared" si="65"/>
        <v>ECOLE ELEMENTAIRE VILLAGE DE MONTREUIL</v>
      </c>
      <c r="G877" s="72" t="s">
        <v>4483</v>
      </c>
      <c r="H877" s="72" t="s">
        <v>4442</v>
      </c>
      <c r="I877" s="73" t="s">
        <v>4443</v>
      </c>
      <c r="J877" s="74" t="s">
        <v>4484</v>
      </c>
      <c r="K877" s="72" t="s">
        <v>654</v>
      </c>
      <c r="L877" s="72" t="s">
        <v>165</v>
      </c>
      <c r="M877" s="75"/>
      <c r="N877" s="75"/>
      <c r="O877" s="75">
        <v>3259</v>
      </c>
      <c r="P877" s="72">
        <v>637397.69999999995</v>
      </c>
      <c r="Q877" s="72">
        <v>6856382.2000000002</v>
      </c>
      <c r="R877" s="72">
        <v>48.804473999999999</v>
      </c>
      <c r="S877" s="72">
        <v>2.1476389999999999</v>
      </c>
      <c r="T877" s="194" t="str">
        <f t="shared" si="68"/>
        <v>VILLAGE DE MONTREUIL</v>
      </c>
      <c r="U877" s="190" t="str">
        <f t="shared" si="69"/>
        <v>VILLAGE DE MONTREUIL</v>
      </c>
      <c r="V877" s="76" t="s">
        <v>1477</v>
      </c>
    </row>
    <row r="878" spans="1:22" s="71" customFormat="1" ht="12.75" customHeight="1">
      <c r="A878" s="72" t="s">
        <v>4485</v>
      </c>
      <c r="B878" s="72" t="s">
        <v>4486</v>
      </c>
      <c r="C878" s="72" t="s">
        <v>4487</v>
      </c>
      <c r="D878" s="197" t="str">
        <f t="shared" si="66"/>
        <v>d'application La Source</v>
      </c>
      <c r="E878" s="197" t="str">
        <f t="shared" si="67"/>
        <v>D'APPLICATION LA SOURCE</v>
      </c>
      <c r="F878" s="189" t="str">
        <f t="shared" si="65"/>
        <v>ECOLE ELEMENTAIRE D'APPLICATION LA SOURCE</v>
      </c>
      <c r="G878" s="72" t="s">
        <v>4488</v>
      </c>
      <c r="H878" s="72" t="s">
        <v>4442</v>
      </c>
      <c r="I878" s="73" t="s">
        <v>4443</v>
      </c>
      <c r="J878" s="74" t="s">
        <v>4489</v>
      </c>
      <c r="K878" s="72" t="s">
        <v>654</v>
      </c>
      <c r="L878" s="72" t="s">
        <v>165</v>
      </c>
      <c r="M878" s="75"/>
      <c r="N878" s="75"/>
      <c r="O878" s="75">
        <v>6865</v>
      </c>
      <c r="P878" s="72">
        <v>637946.30000000005</v>
      </c>
      <c r="Q878" s="72">
        <v>6856817.7000000002</v>
      </c>
      <c r="R878" s="72">
        <v>48.808442999999997</v>
      </c>
      <c r="S878" s="72">
        <v>2.1550440000000002</v>
      </c>
      <c r="T878" s="194" t="str">
        <f t="shared" si="68"/>
        <v>D'APPLICATION LA SOURCE</v>
      </c>
      <c r="U878" s="190" t="str">
        <f t="shared" si="69"/>
        <v>D'APPLICATION LA SOURCE</v>
      </c>
      <c r="V878" s="76" t="s">
        <v>1477</v>
      </c>
    </row>
    <row r="879" spans="1:22" s="71" customFormat="1" ht="12.75" customHeight="1">
      <c r="A879" s="72" t="s">
        <v>4490</v>
      </c>
      <c r="B879" s="72" t="s">
        <v>4491</v>
      </c>
      <c r="C879" s="72" t="s">
        <v>4492</v>
      </c>
      <c r="D879" s="197" t="str">
        <f t="shared" si="66"/>
        <v>Edme Fremy</v>
      </c>
      <c r="E879" s="197" t="str">
        <f t="shared" si="67"/>
        <v>EDME FREMY</v>
      </c>
      <c r="F879" s="189" t="str">
        <f t="shared" si="65"/>
        <v>ECOLE ELEMENTAIRE EDME FREMY</v>
      </c>
      <c r="G879" s="72" t="s">
        <v>4493</v>
      </c>
      <c r="H879" s="72" t="s">
        <v>4442</v>
      </c>
      <c r="I879" s="73" t="s">
        <v>4443</v>
      </c>
      <c r="J879" s="74" t="s">
        <v>4494</v>
      </c>
      <c r="K879" s="72" t="s">
        <v>654</v>
      </c>
      <c r="L879" s="72" t="s">
        <v>165</v>
      </c>
      <c r="M879" s="75"/>
      <c r="N879" s="75"/>
      <c r="O879" s="75">
        <v>2684</v>
      </c>
      <c r="P879" s="72">
        <v>636732.80000000005</v>
      </c>
      <c r="Q879" s="72">
        <v>6855511.2000000002</v>
      </c>
      <c r="R879" s="72">
        <v>48.796576000000002</v>
      </c>
      <c r="S879" s="72">
        <v>2.1387160000000001</v>
      </c>
      <c r="T879" s="194" t="str">
        <f t="shared" si="68"/>
        <v>EDME FREMY</v>
      </c>
      <c r="U879" s="190" t="str">
        <f t="shared" si="69"/>
        <v>EDME FREMY</v>
      </c>
      <c r="V879" s="76" t="s">
        <v>1477</v>
      </c>
    </row>
    <row r="880" spans="1:22" s="71" customFormat="1" ht="12.75" customHeight="1">
      <c r="A880" s="72" t="s">
        <v>4495</v>
      </c>
      <c r="B880" s="72" t="s">
        <v>4496</v>
      </c>
      <c r="C880" s="72" t="s">
        <v>1403</v>
      </c>
      <c r="D880" s="197" t="str">
        <f t="shared" si="66"/>
        <v>Pierre Corneille</v>
      </c>
      <c r="E880" s="197" t="str">
        <f t="shared" si="67"/>
        <v>PIERRE CORNEILLE</v>
      </c>
      <c r="F880" s="189" t="str">
        <f t="shared" si="65"/>
        <v>ECOLE ELEMENTAIRE PIERRE CORNEILLE</v>
      </c>
      <c r="G880" s="72" t="s">
        <v>4497</v>
      </c>
      <c r="H880" s="72" t="s">
        <v>4442</v>
      </c>
      <c r="I880" s="73" t="s">
        <v>4443</v>
      </c>
      <c r="J880" s="74" t="s">
        <v>4498</v>
      </c>
      <c r="K880" s="72" t="s">
        <v>654</v>
      </c>
      <c r="L880" s="72" t="s">
        <v>165</v>
      </c>
      <c r="M880" s="75"/>
      <c r="N880" s="75"/>
      <c r="O880" s="75">
        <v>6786</v>
      </c>
      <c r="P880" s="72">
        <v>637672.30000000005</v>
      </c>
      <c r="Q880" s="72">
        <v>6855231.5</v>
      </c>
      <c r="R880" s="72">
        <v>48.794151999999997</v>
      </c>
      <c r="S880" s="72">
        <v>2.151545</v>
      </c>
      <c r="T880" s="194" t="str">
        <f t="shared" si="68"/>
        <v>PIERRE CORNEILLE</v>
      </c>
      <c r="U880" s="190" t="str">
        <f t="shared" si="69"/>
        <v>PIERRE CORNEILLE</v>
      </c>
      <c r="V880" s="76" t="s">
        <v>1477</v>
      </c>
    </row>
    <row r="881" spans="1:22" s="71" customFormat="1" ht="12.75" customHeight="1">
      <c r="A881" s="72" t="s">
        <v>4499</v>
      </c>
      <c r="B881" s="72" t="s">
        <v>4500</v>
      </c>
      <c r="C881" s="72" t="s">
        <v>4501</v>
      </c>
      <c r="D881" s="197" t="str">
        <f t="shared" si="66"/>
        <v>Perrault</v>
      </c>
      <c r="E881" s="197" t="str">
        <f t="shared" si="67"/>
        <v>PERRAULT</v>
      </c>
      <c r="F881" s="189" t="str">
        <f t="shared" si="65"/>
        <v>ECOLE ELEMENTAIRE PERRAULT</v>
      </c>
      <c r="G881" s="72" t="s">
        <v>4502</v>
      </c>
      <c r="H881" s="72" t="s">
        <v>4442</v>
      </c>
      <c r="I881" s="73" t="s">
        <v>4443</v>
      </c>
      <c r="J881" s="74" t="s">
        <v>4503</v>
      </c>
      <c r="K881" s="72" t="s">
        <v>654</v>
      </c>
      <c r="L881" s="72" t="s">
        <v>165</v>
      </c>
      <c r="M881" s="75"/>
      <c r="N881" s="75"/>
      <c r="O881" s="75">
        <v>9026</v>
      </c>
      <c r="P881" s="72">
        <v>637960.69999999995</v>
      </c>
      <c r="Q881" s="72">
        <v>6856400.2000000002</v>
      </c>
      <c r="R881" s="72">
        <v>48.804690000000001</v>
      </c>
      <c r="S881" s="72">
        <v>2.1553010000000001</v>
      </c>
      <c r="T881" s="194" t="str">
        <f t="shared" si="68"/>
        <v>PERRAULT</v>
      </c>
      <c r="U881" s="190" t="str">
        <f t="shared" si="69"/>
        <v>PERRAULT</v>
      </c>
      <c r="V881" s="76" t="s">
        <v>1477</v>
      </c>
    </row>
    <row r="882" spans="1:22" s="71" customFormat="1" ht="12.75" customHeight="1">
      <c r="A882" s="77" t="s">
        <v>4504</v>
      </c>
      <c r="B882" s="77" t="s">
        <v>4505</v>
      </c>
      <c r="C882" s="77" t="s">
        <v>4506</v>
      </c>
      <c r="D882" s="197" t="str">
        <f t="shared" si="66"/>
        <v>Colonel de Bange</v>
      </c>
      <c r="E882" s="197" t="str">
        <f t="shared" si="67"/>
        <v>COLONEL DE BANGE</v>
      </c>
      <c r="F882" s="189" t="str">
        <f t="shared" si="65"/>
        <v>ECOLE ELEMENTAIRE COLONEL DE BANGE</v>
      </c>
      <c r="G882" s="77" t="s">
        <v>4507</v>
      </c>
      <c r="H882" s="77" t="s">
        <v>4442</v>
      </c>
      <c r="I882" s="85" t="s">
        <v>4443</v>
      </c>
      <c r="J882" s="78" t="s">
        <v>4508</v>
      </c>
      <c r="K882" s="77" t="s">
        <v>654</v>
      </c>
      <c r="L882" s="72" t="s">
        <v>165</v>
      </c>
      <c r="M882" s="75"/>
      <c r="N882" s="75"/>
      <c r="O882" s="75">
        <v>4514</v>
      </c>
      <c r="P882" s="77">
        <v>636298.4</v>
      </c>
      <c r="Q882" s="77">
        <v>6857468.0999999996</v>
      </c>
      <c r="R882" s="77">
        <v>48.814132000000001</v>
      </c>
      <c r="S882" s="77">
        <v>2.1325099999999999</v>
      </c>
      <c r="T882" s="194" t="str">
        <f t="shared" si="68"/>
        <v>COLONEL DE BANGE</v>
      </c>
      <c r="U882" s="190" t="str">
        <f t="shared" si="69"/>
        <v>COLONEL DE BANGE</v>
      </c>
      <c r="V882" s="79" t="s">
        <v>1477</v>
      </c>
    </row>
    <row r="883" spans="1:22" s="71" customFormat="1" ht="12.75" customHeight="1">
      <c r="A883" s="72" t="s">
        <v>4509</v>
      </c>
      <c r="B883" s="72" t="s">
        <v>4510</v>
      </c>
      <c r="C883" s="72" t="s">
        <v>4511</v>
      </c>
      <c r="D883" s="197" t="str">
        <f t="shared" si="66"/>
        <v>Les Dauphins</v>
      </c>
      <c r="E883" s="197" t="str">
        <f t="shared" si="67"/>
        <v>LES DAUPHINS</v>
      </c>
      <c r="F883" s="189" t="str">
        <f t="shared" si="65"/>
        <v>ECOLE MATERNELLE LES DAUPHINS</v>
      </c>
      <c r="G883" s="72" t="s">
        <v>4507</v>
      </c>
      <c r="H883" s="72" t="s">
        <v>4442</v>
      </c>
      <c r="I883" s="73" t="s">
        <v>4443</v>
      </c>
      <c r="J883" s="74" t="s">
        <v>4512</v>
      </c>
      <c r="K883" s="72" t="s">
        <v>654</v>
      </c>
      <c r="L883" s="72" t="s">
        <v>83</v>
      </c>
      <c r="M883" s="75"/>
      <c r="N883" s="75"/>
      <c r="O883" s="75">
        <v>6523</v>
      </c>
      <c r="P883" s="72">
        <v>636267.80000000005</v>
      </c>
      <c r="Q883" s="72">
        <v>6857487.7000000002</v>
      </c>
      <c r="R883" s="72">
        <v>48.814304999999997</v>
      </c>
      <c r="S883" s="72">
        <v>2.1320899999999998</v>
      </c>
      <c r="T883" s="194" t="str">
        <f t="shared" si="68"/>
        <v>LES DAUPHINS</v>
      </c>
      <c r="U883" s="190" t="str">
        <f t="shared" si="69"/>
        <v>LES DAUPHINS</v>
      </c>
      <c r="V883" s="76" t="s">
        <v>1477</v>
      </c>
    </row>
    <row r="884" spans="1:22" s="71" customFormat="1" ht="12.75" customHeight="1">
      <c r="A884" s="88" t="s">
        <v>4513</v>
      </c>
      <c r="B884" s="88" t="s">
        <v>4514</v>
      </c>
      <c r="C884" s="72" t="s">
        <v>3759</v>
      </c>
      <c r="D884" s="197" t="str">
        <f t="shared" si="66"/>
        <v>La Fontaine</v>
      </c>
      <c r="E884" s="197" t="str">
        <f t="shared" si="67"/>
        <v>LA FONTAINE</v>
      </c>
      <c r="F884" s="189" t="str">
        <f t="shared" si="65"/>
        <v>ECOLE MATERNELLE LA FONTAINE</v>
      </c>
      <c r="G884" s="72" t="s">
        <v>4515</v>
      </c>
      <c r="H884" s="72" t="s">
        <v>4442</v>
      </c>
      <c r="I884" s="73" t="s">
        <v>4443</v>
      </c>
      <c r="J884" s="74" t="s">
        <v>4516</v>
      </c>
      <c r="K884" s="72" t="s">
        <v>654</v>
      </c>
      <c r="L884" s="72" t="s">
        <v>83</v>
      </c>
      <c r="M884" s="75"/>
      <c r="N884" s="75"/>
      <c r="O884" s="75">
        <v>6854</v>
      </c>
      <c r="P884" s="72">
        <v>635612.5</v>
      </c>
      <c r="Q884" s="72">
        <v>6855498.2999999998</v>
      </c>
      <c r="R884" s="72">
        <v>48.796348999999999</v>
      </c>
      <c r="S884" s="72">
        <v>2.1234679999999999</v>
      </c>
      <c r="T884" s="194" t="str">
        <f t="shared" si="68"/>
        <v>LA FONTAINE</v>
      </c>
      <c r="U884" s="190" t="str">
        <f t="shared" si="69"/>
        <v>LA FONTAINE</v>
      </c>
      <c r="V884" s="76" t="s">
        <v>1477</v>
      </c>
    </row>
    <row r="885" spans="1:22" s="71" customFormat="1" ht="12.75" customHeight="1">
      <c r="A885" s="88" t="s">
        <v>4517</v>
      </c>
      <c r="B885" s="88" t="s">
        <v>4518</v>
      </c>
      <c r="C885" s="72" t="s">
        <v>4519</v>
      </c>
      <c r="D885" s="197" t="str">
        <f t="shared" si="66"/>
        <v>La Martinière</v>
      </c>
      <c r="E885" s="197" t="str">
        <f t="shared" si="67"/>
        <v>LA MARTINIERE</v>
      </c>
      <c r="F885" s="189" t="str">
        <f t="shared" si="65"/>
        <v>ECOLE PRIMAIRE LA MARTINIERE</v>
      </c>
      <c r="G885" s="72" t="s">
        <v>4520</v>
      </c>
      <c r="H885" s="72" t="s">
        <v>4442</v>
      </c>
      <c r="I885" s="73" t="s">
        <v>4443</v>
      </c>
      <c r="J885" s="74" t="s">
        <v>4521</v>
      </c>
      <c r="K885" s="72" t="s">
        <v>654</v>
      </c>
      <c r="L885" s="72" t="s">
        <v>195</v>
      </c>
      <c r="M885" s="75"/>
      <c r="N885" s="75"/>
      <c r="O885" s="75">
        <v>9826</v>
      </c>
      <c r="P885" s="72">
        <v>634842.19999999995</v>
      </c>
      <c r="Q885" s="72">
        <v>6853774.2000000002</v>
      </c>
      <c r="R885" s="72">
        <v>48.780766</v>
      </c>
      <c r="S885" s="72">
        <v>2.1132460000000002</v>
      </c>
      <c r="T885" s="194" t="str">
        <f t="shared" si="68"/>
        <v>LA MARTINIERE</v>
      </c>
      <c r="U885" s="190" t="str">
        <f t="shared" si="69"/>
        <v>LA MARTINIERE</v>
      </c>
      <c r="V885" s="76" t="s">
        <v>1477</v>
      </c>
    </row>
    <row r="886" spans="1:22" s="71" customFormat="1" ht="12.75" customHeight="1">
      <c r="A886" s="88" t="s">
        <v>4522</v>
      </c>
      <c r="B886" s="88" t="s">
        <v>4523</v>
      </c>
      <c r="C886" s="72" t="s">
        <v>4524</v>
      </c>
      <c r="D886" s="197" t="str">
        <f t="shared" si="66"/>
        <v>Richard Mique</v>
      </c>
      <c r="E886" s="197" t="str">
        <f t="shared" si="67"/>
        <v>RICHARD MIQUE</v>
      </c>
      <c r="F886" s="189" t="str">
        <f t="shared" si="65"/>
        <v>ECOLE MATERNELLE RICHARD MIQUE</v>
      </c>
      <c r="G886" s="72" t="s">
        <v>4525</v>
      </c>
      <c r="H886" s="72" t="s">
        <v>4442</v>
      </c>
      <c r="I886" s="73" t="s">
        <v>4443</v>
      </c>
      <c r="J886" s="74" t="s">
        <v>4526</v>
      </c>
      <c r="K886" s="72" t="s">
        <v>654</v>
      </c>
      <c r="L886" s="72" t="s">
        <v>83</v>
      </c>
      <c r="M886" s="75"/>
      <c r="N886" s="75"/>
      <c r="O886" s="75">
        <v>7104</v>
      </c>
      <c r="P886" s="72">
        <v>637085</v>
      </c>
      <c r="Q886" s="72">
        <v>6857144.4000000004</v>
      </c>
      <c r="R886" s="72">
        <v>48.811298000000001</v>
      </c>
      <c r="S886" s="72">
        <v>2.1432690000000001</v>
      </c>
      <c r="T886" s="194" t="str">
        <f t="shared" si="68"/>
        <v>RICHARD MIQUE</v>
      </c>
      <c r="U886" s="190" t="str">
        <f t="shared" si="69"/>
        <v>RICHARD MIQUE</v>
      </c>
      <c r="V886" s="76" t="s">
        <v>1477</v>
      </c>
    </row>
    <row r="887" spans="1:22" s="71" customFormat="1" ht="12.75" customHeight="1">
      <c r="A887" s="88" t="s">
        <v>4527</v>
      </c>
      <c r="B887" s="88" t="s">
        <v>4528</v>
      </c>
      <c r="C887" s="72" t="s">
        <v>2975</v>
      </c>
      <c r="D887" s="197" t="str">
        <f t="shared" si="66"/>
        <v>Le Petit Prince</v>
      </c>
      <c r="E887" s="197" t="str">
        <f t="shared" si="67"/>
        <v>LE PETIT PRINCE</v>
      </c>
      <c r="F887" s="189" t="str">
        <f t="shared" si="65"/>
        <v>ECOLE MATERNELLE LE PETIT PRINCE</v>
      </c>
      <c r="G887" s="72" t="s">
        <v>4529</v>
      </c>
      <c r="H887" s="72" t="s">
        <v>4442</v>
      </c>
      <c r="I887" s="73" t="s">
        <v>4443</v>
      </c>
      <c r="J887" s="74" t="s">
        <v>4530</v>
      </c>
      <c r="K887" s="72" t="s">
        <v>654</v>
      </c>
      <c r="L887" s="72" t="s">
        <v>83</v>
      </c>
      <c r="M887" s="75"/>
      <c r="N887" s="75"/>
      <c r="O887" s="75">
        <v>2212</v>
      </c>
      <c r="P887" s="72">
        <v>636078.30000000005</v>
      </c>
      <c r="Q887" s="72">
        <v>6856827.0999999996</v>
      </c>
      <c r="R887" s="72">
        <v>48.808345000000003</v>
      </c>
      <c r="S887" s="72">
        <v>2.1296089999999999</v>
      </c>
      <c r="T887" s="194" t="str">
        <f t="shared" si="68"/>
        <v>LE PETIT PRINCE</v>
      </c>
      <c r="U887" s="190" t="str">
        <f t="shared" si="69"/>
        <v>LE PETIT PRINCE</v>
      </c>
      <c r="V887" s="76" t="s">
        <v>1477</v>
      </c>
    </row>
    <row r="888" spans="1:22" s="71" customFormat="1" ht="12.75" customHeight="1">
      <c r="A888" s="86" t="s">
        <v>4531</v>
      </c>
      <c r="B888" s="86" t="s">
        <v>4532</v>
      </c>
      <c r="C888" s="77" t="s">
        <v>4533</v>
      </c>
      <c r="D888" s="197" t="str">
        <f t="shared" si="66"/>
        <v>Les Marmousets</v>
      </c>
      <c r="E888" s="197" t="str">
        <f t="shared" si="67"/>
        <v>LES MARMOUSETS</v>
      </c>
      <c r="F888" s="189" t="str">
        <f t="shared" si="65"/>
        <v>ECOLE MATERNELLE LES MARMOUSETS</v>
      </c>
      <c r="G888" s="77" t="s">
        <v>4534</v>
      </c>
      <c r="H888" s="77" t="s">
        <v>4442</v>
      </c>
      <c r="I888" s="85" t="s">
        <v>4443</v>
      </c>
      <c r="J888" s="78" t="s">
        <v>4535</v>
      </c>
      <c r="K888" s="77" t="s">
        <v>654</v>
      </c>
      <c r="L888" s="72" t="s">
        <v>83</v>
      </c>
      <c r="M888" s="75"/>
      <c r="N888" s="75"/>
      <c r="O888" s="75">
        <v>9067</v>
      </c>
      <c r="P888" s="77">
        <v>635799.6</v>
      </c>
      <c r="Q888" s="77">
        <v>6856738.2000000002</v>
      </c>
      <c r="R888" s="77">
        <v>48.807518000000002</v>
      </c>
      <c r="S888" s="77">
        <v>2.1258279999999998</v>
      </c>
      <c r="T888" s="194" t="str">
        <f t="shared" si="68"/>
        <v>LES MARMOUSETS</v>
      </c>
      <c r="U888" s="190" t="str">
        <f t="shared" si="69"/>
        <v>LES MARMOUSETS</v>
      </c>
      <c r="V888" s="79" t="s">
        <v>1477</v>
      </c>
    </row>
    <row r="889" spans="1:22" s="71" customFormat="1" ht="12.75" customHeight="1">
      <c r="A889" s="88" t="s">
        <v>4536</v>
      </c>
      <c r="B889" s="88" t="s">
        <v>4537</v>
      </c>
      <c r="C889" s="72" t="s">
        <v>4538</v>
      </c>
      <c r="D889" s="197" t="str">
        <f t="shared" si="66"/>
        <v>Les Trois Pommiers</v>
      </c>
      <c r="E889" s="197" t="str">
        <f t="shared" si="67"/>
        <v>LES TROIS POMMIERS</v>
      </c>
      <c r="F889" s="189" t="str">
        <f t="shared" si="65"/>
        <v>ECOLE MATERNELLE LES TROIS POMMIERS</v>
      </c>
      <c r="G889" s="72" t="s">
        <v>4473</v>
      </c>
      <c r="H889" s="72" t="s">
        <v>4442</v>
      </c>
      <c r="I889" s="73" t="s">
        <v>4443</v>
      </c>
      <c r="J889" s="74" t="s">
        <v>4539</v>
      </c>
      <c r="K889" s="72" t="s">
        <v>654</v>
      </c>
      <c r="L889" s="72" t="s">
        <v>83</v>
      </c>
      <c r="M889" s="75"/>
      <c r="N889" s="75"/>
      <c r="O889" s="75">
        <v>6712</v>
      </c>
      <c r="P889" s="72">
        <v>636518.80000000005</v>
      </c>
      <c r="Q889" s="72">
        <v>6856241.5999999996</v>
      </c>
      <c r="R889" s="72">
        <v>48.803122999999999</v>
      </c>
      <c r="S889" s="72">
        <v>2.135694</v>
      </c>
      <c r="T889" s="194" t="str">
        <f t="shared" si="68"/>
        <v>LES TROIS POMMIERS</v>
      </c>
      <c r="U889" s="190" t="str">
        <f t="shared" si="69"/>
        <v>LES TROIS POMMIERS</v>
      </c>
      <c r="V889" s="76" t="s">
        <v>1477</v>
      </c>
    </row>
    <row r="890" spans="1:22" s="71" customFormat="1" ht="12.75" customHeight="1">
      <c r="A890" s="88" t="s">
        <v>4540</v>
      </c>
      <c r="B890" s="88" t="s">
        <v>4541</v>
      </c>
      <c r="C890" s="72" t="s">
        <v>4542</v>
      </c>
      <c r="D890" s="197" t="str">
        <f t="shared" si="66"/>
        <v>Vieux Versailles</v>
      </c>
      <c r="E890" s="197" t="str">
        <f t="shared" si="67"/>
        <v>VIEUX VERSAILLES</v>
      </c>
      <c r="F890" s="189" t="str">
        <f t="shared" si="65"/>
        <v>ECOLE MATERNELLE VIEUX VERSAILLES</v>
      </c>
      <c r="G890" s="72" t="s">
        <v>4543</v>
      </c>
      <c r="H890" s="72" t="s">
        <v>4442</v>
      </c>
      <c r="I890" s="73" t="s">
        <v>4443</v>
      </c>
      <c r="J890" s="74" t="s">
        <v>4544</v>
      </c>
      <c r="K890" s="72" t="s">
        <v>654</v>
      </c>
      <c r="L890" s="72" t="s">
        <v>83</v>
      </c>
      <c r="M890" s="75"/>
      <c r="N890" s="75"/>
      <c r="O890" s="75">
        <v>8857</v>
      </c>
      <c r="P890" s="72">
        <v>635478.9</v>
      </c>
      <c r="Q890" s="72">
        <v>6856083</v>
      </c>
      <c r="R890" s="72">
        <v>48.801594000000001</v>
      </c>
      <c r="S890" s="72">
        <v>2.1215609999999998</v>
      </c>
      <c r="T890" s="194" t="str">
        <f t="shared" si="68"/>
        <v>VIEUX VERSAILLES</v>
      </c>
      <c r="U890" s="190" t="str">
        <f t="shared" si="69"/>
        <v>VIEUX VERSAILLES</v>
      </c>
      <c r="V890" s="76" t="s">
        <v>1477</v>
      </c>
    </row>
    <row r="891" spans="1:22" s="71" customFormat="1" ht="12.75" customHeight="1">
      <c r="A891" s="88" t="s">
        <v>4545</v>
      </c>
      <c r="B891" s="88" t="s">
        <v>4546</v>
      </c>
      <c r="C891" s="72" t="s">
        <v>4547</v>
      </c>
      <c r="D891" s="197" t="str">
        <f t="shared" si="66"/>
        <v>Comtesse de Ségur</v>
      </c>
      <c r="E891" s="197" t="str">
        <f t="shared" si="67"/>
        <v>COMTESSE DE SEGUR</v>
      </c>
      <c r="F891" s="189" t="str">
        <f t="shared" si="65"/>
        <v>ECOLE MATERNELLE COMTESSE DE SEGUR</v>
      </c>
      <c r="G891" s="72" t="s">
        <v>4548</v>
      </c>
      <c r="H891" s="72" t="s">
        <v>4442</v>
      </c>
      <c r="I891" s="73" t="s">
        <v>4443</v>
      </c>
      <c r="J891" s="74" t="s">
        <v>4549</v>
      </c>
      <c r="K891" s="72" t="s">
        <v>654</v>
      </c>
      <c r="L891" s="72" t="s">
        <v>83</v>
      </c>
      <c r="M891" s="75"/>
      <c r="N891" s="75"/>
      <c r="O891" s="75">
        <v>8350</v>
      </c>
      <c r="P891" s="72">
        <v>635964.1</v>
      </c>
      <c r="Q891" s="72">
        <v>6855336.4000000004</v>
      </c>
      <c r="R891" s="72">
        <v>48.794927999999999</v>
      </c>
      <c r="S891" s="72">
        <v>2.1282779999999999</v>
      </c>
      <c r="T891" s="194" t="str">
        <f t="shared" si="68"/>
        <v>COMTESSE DE SEGUR</v>
      </c>
      <c r="U891" s="190" t="str">
        <f t="shared" si="69"/>
        <v>COMTESSE DE SEGUR</v>
      </c>
      <c r="V891" s="76" t="s">
        <v>1477</v>
      </c>
    </row>
    <row r="892" spans="1:22" s="71" customFormat="1" ht="12.75" customHeight="1">
      <c r="A892" s="88" t="s">
        <v>4550</v>
      </c>
      <c r="B892" s="88" t="s">
        <v>4551</v>
      </c>
      <c r="C892" s="72" t="s">
        <v>4552</v>
      </c>
      <c r="D892" s="197" t="str">
        <f t="shared" si="66"/>
        <v>Honoré de Balzac</v>
      </c>
      <c r="E892" s="197" t="str">
        <f t="shared" si="67"/>
        <v>HONORE DE BALZAC</v>
      </c>
      <c r="F892" s="189" t="str">
        <f t="shared" si="65"/>
        <v>ECOLE MATERNELLE HONORE DE BALZAC</v>
      </c>
      <c r="G892" s="72" t="s">
        <v>4553</v>
      </c>
      <c r="H892" s="72" t="s">
        <v>4442</v>
      </c>
      <c r="I892" s="73" t="s">
        <v>4443</v>
      </c>
      <c r="J892" s="74" t="s">
        <v>4554</v>
      </c>
      <c r="K892" s="72" t="s">
        <v>654</v>
      </c>
      <c r="L892" s="72" t="s">
        <v>83</v>
      </c>
      <c r="M892" s="75"/>
      <c r="N892" s="75"/>
      <c r="O892" s="75">
        <v>8811</v>
      </c>
      <c r="P892" s="72">
        <v>637160.69999999995</v>
      </c>
      <c r="Q892" s="72">
        <v>6856511.5</v>
      </c>
      <c r="R892" s="72">
        <v>48.805613000000001</v>
      </c>
      <c r="S892" s="72">
        <v>2.144393</v>
      </c>
      <c r="T892" s="194" t="str">
        <f t="shared" si="68"/>
        <v>HONORE DE BALZAC</v>
      </c>
      <c r="U892" s="190" t="str">
        <f t="shared" si="69"/>
        <v>HONORE DE BALZAC</v>
      </c>
      <c r="V892" s="76" t="s">
        <v>1477</v>
      </c>
    </row>
    <row r="893" spans="1:22" s="71" customFormat="1" ht="12.75" customHeight="1">
      <c r="A893" s="88" t="s">
        <v>4555</v>
      </c>
      <c r="B893" s="88" t="s">
        <v>4556</v>
      </c>
      <c r="C893" s="72" t="s">
        <v>4557</v>
      </c>
      <c r="D893" s="197" t="str">
        <f t="shared" si="66"/>
        <v>Les Lutins</v>
      </c>
      <c r="E893" s="197" t="str">
        <f t="shared" si="67"/>
        <v>LES LUTINS</v>
      </c>
      <c r="F893" s="189" t="str">
        <f t="shared" si="65"/>
        <v>ECOLE MATERNELLE LES LUTINS</v>
      </c>
      <c r="G893" s="72" t="s">
        <v>4558</v>
      </c>
      <c r="H893" s="72" t="s">
        <v>4442</v>
      </c>
      <c r="I893" s="73" t="s">
        <v>4443</v>
      </c>
      <c r="J893" s="74" t="s">
        <v>4559</v>
      </c>
      <c r="K893" s="72" t="s">
        <v>654</v>
      </c>
      <c r="L893" s="72" t="s">
        <v>83</v>
      </c>
      <c r="M893" s="75"/>
      <c r="N893" s="75"/>
      <c r="O893" s="75">
        <v>9336</v>
      </c>
      <c r="P893" s="72">
        <v>636693.80000000005</v>
      </c>
      <c r="Q893" s="72">
        <v>6855522.2000000002</v>
      </c>
      <c r="R893" s="72">
        <v>48.796671000000003</v>
      </c>
      <c r="S893" s="72">
        <v>2.1381830000000002</v>
      </c>
      <c r="T893" s="194" t="str">
        <f t="shared" si="68"/>
        <v>LES LUTINS</v>
      </c>
      <c r="U893" s="190" t="str">
        <f t="shared" si="69"/>
        <v>LES LUTINS</v>
      </c>
      <c r="V893" s="76" t="s">
        <v>1477</v>
      </c>
    </row>
    <row r="894" spans="1:22" s="71" customFormat="1" ht="12.75" customHeight="1">
      <c r="A894" s="88" t="s">
        <v>4560</v>
      </c>
      <c r="B894" s="88" t="s">
        <v>4561</v>
      </c>
      <c r="C894" s="72" t="s">
        <v>4562</v>
      </c>
      <c r="D894" s="197" t="str">
        <f t="shared" si="66"/>
        <v>Pierre Corneille</v>
      </c>
      <c r="E894" s="197" t="str">
        <f t="shared" si="67"/>
        <v>PIERRE CORNEILLE</v>
      </c>
      <c r="F894" s="189" t="str">
        <f t="shared" si="65"/>
        <v>ECOLE MATERNELLE PIERRE CORNEILLE</v>
      </c>
      <c r="G894" s="72" t="s">
        <v>4563</v>
      </c>
      <c r="H894" s="72" t="s">
        <v>4442</v>
      </c>
      <c r="I894" s="73" t="s">
        <v>4443</v>
      </c>
      <c r="J894" s="74" t="s">
        <v>4564</v>
      </c>
      <c r="K894" s="72" t="s">
        <v>654</v>
      </c>
      <c r="L894" s="72" t="s">
        <v>83</v>
      </c>
      <c r="M894" s="75"/>
      <c r="N894" s="75"/>
      <c r="O894" s="75">
        <v>9717</v>
      </c>
      <c r="P894" s="72">
        <v>637641.1</v>
      </c>
      <c r="Q894" s="72">
        <v>6855268.0999999996</v>
      </c>
      <c r="R894" s="72">
        <v>48.794477999999998</v>
      </c>
      <c r="S894" s="72">
        <v>2.1511149999999999</v>
      </c>
      <c r="T894" s="194" t="str">
        <f t="shared" si="68"/>
        <v>PIERRE CORNEILLE</v>
      </c>
      <c r="U894" s="190" t="str">
        <f t="shared" si="69"/>
        <v>PIERRE CORNEILLE</v>
      </c>
      <c r="V894" s="76" t="s">
        <v>1477</v>
      </c>
    </row>
    <row r="895" spans="1:22" s="71" customFormat="1" ht="12.75" customHeight="1">
      <c r="A895" s="88" t="s">
        <v>4565</v>
      </c>
      <c r="B895" s="88" t="s">
        <v>4566</v>
      </c>
      <c r="C895" s="72" t="s">
        <v>4567</v>
      </c>
      <c r="D895" s="197" t="str">
        <f t="shared" si="66"/>
        <v>Vauban</v>
      </c>
      <c r="E895" s="197" t="str">
        <f t="shared" si="67"/>
        <v>VAUBAN</v>
      </c>
      <c r="F895" s="189" t="str">
        <f t="shared" si="65"/>
        <v>ECOLE MATERNELLE VAUBAN</v>
      </c>
      <c r="G895" s="72" t="s">
        <v>4568</v>
      </c>
      <c r="H895" s="72" t="s">
        <v>4442</v>
      </c>
      <c r="I895" s="73" t="s">
        <v>4443</v>
      </c>
      <c r="J895" s="74" t="s">
        <v>4569</v>
      </c>
      <c r="K895" s="72" t="s">
        <v>654</v>
      </c>
      <c r="L895" s="72" t="s">
        <v>83</v>
      </c>
      <c r="M895" s="75"/>
      <c r="N895" s="75"/>
      <c r="O895" s="75">
        <v>6477</v>
      </c>
      <c r="P895" s="72">
        <v>637720.5</v>
      </c>
      <c r="Q895" s="72">
        <v>6855879.5</v>
      </c>
      <c r="R895" s="72">
        <v>48.799984000000002</v>
      </c>
      <c r="S895" s="72">
        <v>2.152107</v>
      </c>
      <c r="T895" s="194" t="str">
        <f t="shared" si="68"/>
        <v>VAUBAN</v>
      </c>
      <c r="U895" s="190" t="str">
        <f t="shared" si="69"/>
        <v>VAUBAN</v>
      </c>
      <c r="V895" s="76" t="s">
        <v>1477</v>
      </c>
    </row>
    <row r="896" spans="1:22" s="71" customFormat="1" ht="12.75" customHeight="1">
      <c r="A896" s="88" t="s">
        <v>4570</v>
      </c>
      <c r="B896" s="88" t="s">
        <v>4571</v>
      </c>
      <c r="C896" s="72" t="s">
        <v>4572</v>
      </c>
      <c r="D896" s="197" t="str">
        <f t="shared" si="66"/>
        <v>Dunoyer de Segonzac</v>
      </c>
      <c r="E896" s="197" t="str">
        <f t="shared" si="67"/>
        <v>DUNOYER DE SEGONZAC</v>
      </c>
      <c r="F896" s="189" t="str">
        <f t="shared" si="65"/>
        <v>ECOLE MATERNELLE DUNOYER DE SEGONZAC</v>
      </c>
      <c r="G896" s="72" t="s">
        <v>4573</v>
      </c>
      <c r="H896" s="72" t="s">
        <v>4442</v>
      </c>
      <c r="I896" s="73" t="s">
        <v>4443</v>
      </c>
      <c r="J896" s="74" t="s">
        <v>4574</v>
      </c>
      <c r="K896" s="72" t="s">
        <v>654</v>
      </c>
      <c r="L896" s="72" t="s">
        <v>83</v>
      </c>
      <c r="M896" s="75"/>
      <c r="N896" s="75"/>
      <c r="O896" s="75">
        <v>2410</v>
      </c>
      <c r="P896" s="72">
        <v>638328.9</v>
      </c>
      <c r="Q896" s="72">
        <v>6856142.5999999996</v>
      </c>
      <c r="R896" s="72">
        <v>48.802408999999997</v>
      </c>
      <c r="S896" s="72">
        <v>2.1603509999999999</v>
      </c>
      <c r="T896" s="194" t="str">
        <f t="shared" si="68"/>
        <v>DUNOYER DE SEGONZAC</v>
      </c>
      <c r="U896" s="190" t="str">
        <f t="shared" si="69"/>
        <v>DUNOYER DE SEGONZAC</v>
      </c>
      <c r="V896" s="76" t="s">
        <v>1477</v>
      </c>
    </row>
    <row r="897" spans="1:22" s="71" customFormat="1" ht="12.75" customHeight="1">
      <c r="A897" s="88" t="s">
        <v>4575</v>
      </c>
      <c r="B897" s="88" t="s">
        <v>4576</v>
      </c>
      <c r="C897" s="72" t="s">
        <v>4577</v>
      </c>
      <c r="D897" s="197" t="str">
        <f t="shared" si="66"/>
        <v>les Alizés</v>
      </c>
      <c r="E897" s="197" t="str">
        <f t="shared" si="67"/>
        <v>LES ALIZES</v>
      </c>
      <c r="F897" s="189" t="str">
        <f t="shared" si="65"/>
        <v>ECOLE MATERNELLE LES ALIZES</v>
      </c>
      <c r="G897" s="72" t="s">
        <v>4578</v>
      </c>
      <c r="H897" s="72" t="s">
        <v>4442</v>
      </c>
      <c r="I897" s="73" t="s">
        <v>4443</v>
      </c>
      <c r="J897" s="74" t="s">
        <v>4579</v>
      </c>
      <c r="K897" s="72" t="s">
        <v>654</v>
      </c>
      <c r="L897" s="72" t="s">
        <v>83</v>
      </c>
      <c r="M897" s="75"/>
      <c r="N897" s="75"/>
      <c r="O897" s="75">
        <v>5440</v>
      </c>
      <c r="P897" s="72">
        <v>635462</v>
      </c>
      <c r="Q897" s="72">
        <v>6854140.7000000002</v>
      </c>
      <c r="R897" s="72">
        <v>48.784125000000003</v>
      </c>
      <c r="S897" s="72">
        <v>2.1216249999999999</v>
      </c>
      <c r="T897" s="194" t="str">
        <f t="shared" si="68"/>
        <v>LES ALIZES</v>
      </c>
      <c r="U897" s="190" t="str">
        <f t="shared" si="69"/>
        <v>LES ALIZES</v>
      </c>
      <c r="V897" s="76" t="s">
        <v>1477</v>
      </c>
    </row>
    <row r="898" spans="1:22" s="71" customFormat="1" ht="12.75" customHeight="1">
      <c r="A898" s="88" t="s">
        <v>4580</v>
      </c>
      <c r="B898" s="88" t="s">
        <v>4581</v>
      </c>
      <c r="C898" s="88" t="s">
        <v>4582</v>
      </c>
      <c r="D898" s="197" t="str">
        <f t="shared" si="66"/>
        <v>Lully-Vauban</v>
      </c>
      <c r="E898" s="197" t="str">
        <f t="shared" si="67"/>
        <v>LULLY-VAUBAN</v>
      </c>
      <c r="F898" s="189" t="str">
        <f t="shared" ref="F898:F933" si="70">(IF(L898="M","ECOLE MATERNELLE",IF(L898="E","ECOLE ELEMENTAIRE",IF(L898="P","ECOLE PRIMAIRE","Inconnu"))))&amp;" "&amp;E898</f>
        <v>ECOLE ELEMENTAIRE LULLY-VAUBAN</v>
      </c>
      <c r="G898" s="88" t="s">
        <v>4583</v>
      </c>
      <c r="H898" s="88" t="s">
        <v>4442</v>
      </c>
      <c r="I898" s="89" t="s">
        <v>4443</v>
      </c>
      <c r="J898" s="87" t="s">
        <v>4584</v>
      </c>
      <c r="K898" s="88" t="s">
        <v>654</v>
      </c>
      <c r="L898" s="72" t="s">
        <v>165</v>
      </c>
      <c r="M898" s="75"/>
      <c r="N898" s="75"/>
      <c r="O898" s="75">
        <v>7694</v>
      </c>
      <c r="P898" s="72">
        <v>637729.19999999995</v>
      </c>
      <c r="Q898" s="72">
        <v>6855802.7999999998</v>
      </c>
      <c r="R898" s="72">
        <v>48.799295000000001</v>
      </c>
      <c r="S898" s="72">
        <v>2.1522359999999998</v>
      </c>
      <c r="T898" s="194" t="str">
        <f t="shared" si="68"/>
        <v>LULLY-VAUBAN</v>
      </c>
      <c r="U898" s="190" t="str">
        <f t="shared" si="69"/>
        <v>LULLY-VAUBAN</v>
      </c>
      <c r="V898" s="91" t="s">
        <v>1477</v>
      </c>
    </row>
    <row r="899" spans="1:22" s="71" customFormat="1" ht="12.75" customHeight="1">
      <c r="A899" s="88" t="s">
        <v>4585</v>
      </c>
      <c r="B899" s="88" t="s">
        <v>4586</v>
      </c>
      <c r="C899" s="88" t="s">
        <v>4764</v>
      </c>
      <c r="D899" s="197" t="str">
        <f t="shared" ref="D899:D933" si="71">TRIM(SUBSTITUTE(SUBSTITUTE(C899,"Ecole maternelle",""),"Ecole élémentaire",""))</f>
        <v>Le Coz</v>
      </c>
      <c r="E899" s="197" t="str">
        <f t="shared" ref="E899:E933" si="72">UPPER(SUBSTITUTE(SUBSTITUTE(SUBSTITUTE(SUBSTITUTE(SUBSTITUTE(SUBSTITUTE(SUBSTITUTE(D899, "é", "e"), "è", "e"), "ê", "e"), "à", "a"), "â", "a"), "ù", "u"), "ô", "o"))</f>
        <v>LE COZ</v>
      </c>
      <c r="F899" s="189" t="str">
        <f t="shared" si="70"/>
        <v>ECOLE PRIMAIRE LE COZ</v>
      </c>
      <c r="G899" s="88" t="s">
        <v>4587</v>
      </c>
      <c r="H899" s="88" t="s">
        <v>4442</v>
      </c>
      <c r="I899" s="89" t="s">
        <v>4443</v>
      </c>
      <c r="J899" s="87" t="s">
        <v>4588</v>
      </c>
      <c r="K899" s="88" t="s">
        <v>654</v>
      </c>
      <c r="L899" s="88" t="s">
        <v>195</v>
      </c>
      <c r="M899" s="75"/>
      <c r="N899" s="75"/>
      <c r="O899" s="75">
        <v>4059</v>
      </c>
      <c r="P899" s="72">
        <v>637492.80000000005</v>
      </c>
      <c r="Q899" s="72">
        <v>6854832</v>
      </c>
      <c r="R899" s="72">
        <v>48.790542000000002</v>
      </c>
      <c r="S899" s="72">
        <v>2.1491609999999999</v>
      </c>
      <c r="T899" s="194" t="str">
        <f t="shared" ref="T899:T933" si="73">IF(D899="",I899,E899)</f>
        <v>LE COZ</v>
      </c>
      <c r="U899" s="190" t="str">
        <f t="shared" ref="U899:U933" si="74">IF(LEFT(T899,6)="DE LA ",REPLACE(T899,1,6,"LA "), IF(LEFT(T899,4)="DES ",REPLACE(T899,1,4,"LES "), IF(LEFT(T899,3)="DE ",REPLACE(T899,1,3,"LE "), IF(LEFT(T899,3)="DU ",REPLACE(T899,1,3,"LE "),T899))))</f>
        <v>LE COZ</v>
      </c>
      <c r="V899" s="91" t="s">
        <v>1477</v>
      </c>
    </row>
    <row r="900" spans="1:22" s="71" customFormat="1" ht="12.75" customHeight="1">
      <c r="A900" s="88" t="s">
        <v>4589</v>
      </c>
      <c r="B900" s="88" t="s">
        <v>4590</v>
      </c>
      <c r="C900" s="88" t="s">
        <v>4765</v>
      </c>
      <c r="D900" s="197" t="str">
        <f t="shared" si="71"/>
        <v>Albert Thierry - Petits Bois</v>
      </c>
      <c r="E900" s="197" t="str">
        <f t="shared" si="72"/>
        <v>ALBERT THIERRY - PETITS BOIS</v>
      </c>
      <c r="F900" s="189" t="str">
        <f t="shared" si="70"/>
        <v>ECOLE PRIMAIRE ALBERT THIERRY - PETITS BOIS</v>
      </c>
      <c r="G900" s="88" t="s">
        <v>4591</v>
      </c>
      <c r="H900" s="88" t="s">
        <v>4442</v>
      </c>
      <c r="I900" s="89" t="s">
        <v>4443</v>
      </c>
      <c r="J900" s="87" t="s">
        <v>4592</v>
      </c>
      <c r="K900" s="88" t="s">
        <v>654</v>
      </c>
      <c r="L900" s="88" t="s">
        <v>195</v>
      </c>
      <c r="M900" s="75"/>
      <c r="N900" s="75"/>
      <c r="O900" s="75">
        <v>5709</v>
      </c>
      <c r="P900" s="72">
        <v>638049.19999999995</v>
      </c>
      <c r="Q900" s="72">
        <v>6856598.9000000004</v>
      </c>
      <c r="R900" s="72">
        <v>48.806485000000002</v>
      </c>
      <c r="S900" s="72">
        <v>2.1564770000000002</v>
      </c>
      <c r="T900" s="194" t="str">
        <f t="shared" si="73"/>
        <v>ALBERT THIERRY - PETITS BOIS</v>
      </c>
      <c r="U900" s="190" t="str">
        <f t="shared" si="74"/>
        <v>ALBERT THIERRY - PETITS BOIS</v>
      </c>
      <c r="V900" s="91" t="s">
        <v>1477</v>
      </c>
    </row>
    <row r="901" spans="1:22" s="71" customFormat="1" ht="12.75" customHeight="1">
      <c r="A901" s="88" t="s">
        <v>4593</v>
      </c>
      <c r="B901" s="105" t="s">
        <v>4594</v>
      </c>
      <c r="C901" s="105" t="s">
        <v>4595</v>
      </c>
      <c r="D901" s="197" t="str">
        <f t="shared" si="71"/>
        <v>Jacqueline Fleury</v>
      </c>
      <c r="E901" s="197" t="str">
        <f t="shared" si="72"/>
        <v>JACQUELINE FLEURY</v>
      </c>
      <c r="F901" s="189" t="str">
        <f t="shared" si="70"/>
        <v>ECOLE ELEMENTAIRE JACQUELINE FLEURY</v>
      </c>
      <c r="G901" s="109" t="s">
        <v>4596</v>
      </c>
      <c r="H901" s="88" t="s">
        <v>4442</v>
      </c>
      <c r="I901" s="89" t="s">
        <v>4443</v>
      </c>
      <c r="J901" s="110" t="s">
        <v>4597</v>
      </c>
      <c r="K901" s="88" t="s">
        <v>654</v>
      </c>
      <c r="L901" s="88" t="s">
        <v>165</v>
      </c>
      <c r="M901" s="98"/>
      <c r="N901" s="98"/>
      <c r="O901" s="75">
        <v>3927</v>
      </c>
      <c r="P901" s="72">
        <v>637055.5</v>
      </c>
      <c r="Q901" s="72">
        <v>6857261.0999999996</v>
      </c>
      <c r="R901" s="72">
        <v>48.811999999999998</v>
      </c>
      <c r="S901" s="72">
        <v>2.1429999999999998</v>
      </c>
      <c r="T901" s="194" t="str">
        <f t="shared" si="73"/>
        <v>JACQUELINE FLEURY</v>
      </c>
      <c r="U901" s="190" t="str">
        <f t="shared" si="74"/>
        <v>JACQUELINE FLEURY</v>
      </c>
      <c r="V901" s="91" t="s">
        <v>1477</v>
      </c>
    </row>
    <row r="902" spans="1:22" s="71" customFormat="1" ht="12.75" customHeight="1">
      <c r="A902" s="88" t="s">
        <v>4598</v>
      </c>
      <c r="B902" s="88" t="s">
        <v>4599</v>
      </c>
      <c r="C902" s="88" t="s">
        <v>245</v>
      </c>
      <c r="D902" s="197" t="str">
        <f t="shared" si="71"/>
        <v/>
      </c>
      <c r="E902" s="197" t="str">
        <f t="shared" si="72"/>
        <v/>
      </c>
      <c r="F902" s="189" t="str">
        <f t="shared" si="70"/>
        <v xml:space="preserve">ECOLE PRIMAIRE </v>
      </c>
      <c r="G902" s="88" t="s">
        <v>1764</v>
      </c>
      <c r="H902" s="88" t="s">
        <v>385</v>
      </c>
      <c r="I902" s="89" t="s">
        <v>4600</v>
      </c>
      <c r="J902" s="87" t="s">
        <v>4601</v>
      </c>
      <c r="K902" s="88" t="s">
        <v>330</v>
      </c>
      <c r="L902" s="88" t="s">
        <v>195</v>
      </c>
      <c r="M902" s="75"/>
      <c r="N902" s="75"/>
      <c r="O902" s="75">
        <v>6737</v>
      </c>
      <c r="P902" s="72">
        <v>604089.9</v>
      </c>
      <c r="Q902" s="72">
        <v>6871825.5</v>
      </c>
      <c r="R902" s="72">
        <v>48.939244000000002</v>
      </c>
      <c r="S902" s="72">
        <v>1.6907190000000001</v>
      </c>
      <c r="T902" s="194" t="str">
        <f t="shared" si="73"/>
        <v>VERT</v>
      </c>
      <c r="U902" s="190" t="str">
        <f t="shared" si="74"/>
        <v>VERT</v>
      </c>
      <c r="V902" s="91" t="s">
        <v>251</v>
      </c>
    </row>
    <row r="903" spans="1:22" s="71" customFormat="1" ht="12.75" customHeight="1">
      <c r="A903" s="88" t="s">
        <v>4602</v>
      </c>
      <c r="B903" s="88" t="s">
        <v>4603</v>
      </c>
      <c r="C903" s="88" t="s">
        <v>245</v>
      </c>
      <c r="D903" s="197" t="str">
        <f t="shared" si="71"/>
        <v/>
      </c>
      <c r="E903" s="197" t="str">
        <f t="shared" si="72"/>
        <v/>
      </c>
      <c r="F903" s="189" t="str">
        <f t="shared" si="70"/>
        <v xml:space="preserve">ECOLE PRIMAIRE </v>
      </c>
      <c r="G903" s="88" t="s">
        <v>4604</v>
      </c>
      <c r="H903" s="88" t="s">
        <v>1232</v>
      </c>
      <c r="I903" s="89" t="s">
        <v>4605</v>
      </c>
      <c r="J903" s="87" t="s">
        <v>4606</v>
      </c>
      <c r="K903" s="88" t="s">
        <v>250</v>
      </c>
      <c r="L903" s="88" t="s">
        <v>195</v>
      </c>
      <c r="M903" s="75"/>
      <c r="N903" s="75"/>
      <c r="O903" s="75">
        <v>1916</v>
      </c>
      <c r="P903" s="72">
        <v>617168.9</v>
      </c>
      <c r="Q903" s="72">
        <v>6841690.5</v>
      </c>
      <c r="R903" s="72">
        <v>48.670065999999998</v>
      </c>
      <c r="S903" s="72">
        <v>1.8750960000000001</v>
      </c>
      <c r="T903" s="194" t="str">
        <f t="shared" si="73"/>
        <v>VIEILLE EGLISE EN YVELINES</v>
      </c>
      <c r="U903" s="190" t="str">
        <f t="shared" si="74"/>
        <v>VIEILLE EGLISE EN YVELINES</v>
      </c>
      <c r="V903" s="91" t="s">
        <v>166</v>
      </c>
    </row>
    <row r="904" spans="1:22" s="71" customFormat="1" ht="12.75" customHeight="1">
      <c r="A904" s="88" t="s">
        <v>4607</v>
      </c>
      <c r="B904" s="88" t="s">
        <v>4608</v>
      </c>
      <c r="C904" s="88" t="s">
        <v>4609</v>
      </c>
      <c r="D904" s="197" t="str">
        <f t="shared" si="71"/>
        <v>Les Sables</v>
      </c>
      <c r="E904" s="197" t="str">
        <f t="shared" si="72"/>
        <v>LES SABLES</v>
      </c>
      <c r="F904" s="189" t="str">
        <f t="shared" si="70"/>
        <v>ECOLE MATERNELLE LES SABLES</v>
      </c>
      <c r="G904" s="88" t="s">
        <v>4610</v>
      </c>
      <c r="H904" s="88" t="s">
        <v>2936</v>
      </c>
      <c r="I904" s="89" t="s">
        <v>4611</v>
      </c>
      <c r="J904" s="87" t="s">
        <v>4612</v>
      </c>
      <c r="K904" s="88" t="s">
        <v>279</v>
      </c>
      <c r="L904" s="88" t="s">
        <v>83</v>
      </c>
      <c r="M904" s="75"/>
      <c r="N904" s="75"/>
      <c r="O904" s="75">
        <v>3929</v>
      </c>
      <c r="P904" s="72">
        <v>625773.69999999995</v>
      </c>
      <c r="Q904" s="72">
        <v>6871918.5</v>
      </c>
      <c r="R904" s="72">
        <v>48.942948000000001</v>
      </c>
      <c r="S904" s="72">
        <v>1.9866729999999999</v>
      </c>
      <c r="T904" s="194" t="str">
        <f t="shared" si="73"/>
        <v>LES SABLES</v>
      </c>
      <c r="U904" s="190" t="str">
        <f t="shared" si="74"/>
        <v>LES SABLES</v>
      </c>
      <c r="V904" s="91" t="s">
        <v>180</v>
      </c>
    </row>
    <row r="905" spans="1:22" s="71" customFormat="1" ht="12.75" customHeight="1">
      <c r="A905" s="88" t="s">
        <v>4613</v>
      </c>
      <c r="B905" s="88" t="s">
        <v>4614</v>
      </c>
      <c r="C905" s="88" t="s">
        <v>274</v>
      </c>
      <c r="D905" s="197" t="str">
        <f t="shared" si="71"/>
        <v>Antoine de Saint-Exupéry</v>
      </c>
      <c r="E905" s="197" t="str">
        <f t="shared" si="72"/>
        <v>ANTOINE DE SAINT-EXUPERY</v>
      </c>
      <c r="F905" s="189" t="str">
        <f t="shared" si="70"/>
        <v>ECOLE ELEMENTAIRE ANTOINE DE SAINT-EXUPERY</v>
      </c>
      <c r="G905" s="88" t="s">
        <v>4615</v>
      </c>
      <c r="H905" s="88" t="s">
        <v>2936</v>
      </c>
      <c r="I905" s="89" t="s">
        <v>4611</v>
      </c>
      <c r="J905" s="87" t="s">
        <v>4616</v>
      </c>
      <c r="K905" s="88" t="s">
        <v>279</v>
      </c>
      <c r="L905" s="88" t="s">
        <v>165</v>
      </c>
      <c r="M905" s="75"/>
      <c r="N905" s="75"/>
      <c r="O905" s="75">
        <v>7647</v>
      </c>
      <c r="P905" s="72">
        <v>626603.69999999995</v>
      </c>
      <c r="Q905" s="72">
        <v>6871538.9000000004</v>
      </c>
      <c r="R905" s="72">
        <v>48.939630000000001</v>
      </c>
      <c r="S905" s="72">
        <v>1.9980690000000001</v>
      </c>
      <c r="T905" s="194" t="str">
        <f t="shared" si="73"/>
        <v>ANTOINE DE SAINT-EXUPERY</v>
      </c>
      <c r="U905" s="190" t="str">
        <f t="shared" si="74"/>
        <v>ANTOINE DE SAINT-EXUPERY</v>
      </c>
      <c r="V905" s="91" t="s">
        <v>180</v>
      </c>
    </row>
    <row r="906" spans="1:22" s="71" customFormat="1" ht="12.75" customHeight="1">
      <c r="A906" s="88" t="s">
        <v>4617</v>
      </c>
      <c r="B906" s="88" t="s">
        <v>4618</v>
      </c>
      <c r="C906" s="88" t="s">
        <v>4619</v>
      </c>
      <c r="D906" s="197" t="str">
        <f t="shared" si="71"/>
        <v>Pré Seigneur</v>
      </c>
      <c r="E906" s="197" t="str">
        <f t="shared" si="72"/>
        <v>PRE SEIGNEUR</v>
      </c>
      <c r="F906" s="189" t="str">
        <f t="shared" si="70"/>
        <v>ECOLE ELEMENTAIRE PRE SEIGNEUR</v>
      </c>
      <c r="G906" s="88" t="s">
        <v>4620</v>
      </c>
      <c r="H906" s="88" t="s">
        <v>2936</v>
      </c>
      <c r="I906" s="89" t="s">
        <v>4611</v>
      </c>
      <c r="J906" s="87" t="s">
        <v>4621</v>
      </c>
      <c r="K906" s="88" t="s">
        <v>279</v>
      </c>
      <c r="L906" s="88" t="s">
        <v>165</v>
      </c>
      <c r="M906" s="75"/>
      <c r="N906" s="75"/>
      <c r="O906" s="75">
        <v>6532</v>
      </c>
      <c r="P906" s="72">
        <v>625628.69999999995</v>
      </c>
      <c r="Q906" s="72">
        <v>6871418.5999999996</v>
      </c>
      <c r="R906" s="72">
        <v>48.938436000000003</v>
      </c>
      <c r="S906" s="72">
        <v>1.984782</v>
      </c>
      <c r="T906" s="194" t="str">
        <f t="shared" si="73"/>
        <v>PRE SEIGNEUR</v>
      </c>
      <c r="U906" s="190" t="str">
        <f t="shared" si="74"/>
        <v>PRE SEIGNEUR</v>
      </c>
      <c r="V906" s="91" t="s">
        <v>180</v>
      </c>
    </row>
    <row r="907" spans="1:22" s="71" customFormat="1" ht="12.75" customHeight="1">
      <c r="A907" s="88" t="s">
        <v>4622</v>
      </c>
      <c r="B907" s="88" t="s">
        <v>4623</v>
      </c>
      <c r="C907" s="88" t="s">
        <v>4624</v>
      </c>
      <c r="D907" s="197" t="str">
        <f t="shared" si="71"/>
        <v>Chevrefeuilles</v>
      </c>
      <c r="E907" s="197" t="str">
        <f t="shared" si="72"/>
        <v>CHEVREFEUILLES</v>
      </c>
      <c r="F907" s="189" t="str">
        <f t="shared" si="70"/>
        <v>ECOLE MATERNELLE CHEVREFEUILLES</v>
      </c>
      <c r="G907" s="88" t="s">
        <v>4625</v>
      </c>
      <c r="H907" s="88" t="s">
        <v>2936</v>
      </c>
      <c r="I907" s="89" t="s">
        <v>4611</v>
      </c>
      <c r="J907" s="87" t="s">
        <v>4626</v>
      </c>
      <c r="K907" s="88" t="s">
        <v>279</v>
      </c>
      <c r="L907" s="88" t="s">
        <v>83</v>
      </c>
      <c r="M907" s="75"/>
      <c r="N907" s="75"/>
      <c r="O907" s="75">
        <v>5804</v>
      </c>
      <c r="P907" s="72">
        <v>626599.30000000005</v>
      </c>
      <c r="Q907" s="72">
        <v>6871561.5999999996</v>
      </c>
      <c r="R907" s="72">
        <v>48.939833999999998</v>
      </c>
      <c r="S907" s="72">
        <v>1.998005</v>
      </c>
      <c r="T907" s="194" t="str">
        <f t="shared" si="73"/>
        <v>CHEVREFEUILLES</v>
      </c>
      <c r="U907" s="190" t="str">
        <f t="shared" si="74"/>
        <v>CHEVREFEUILLES</v>
      </c>
      <c r="V907" s="91" t="s">
        <v>180</v>
      </c>
    </row>
    <row r="908" spans="1:22" s="71" customFormat="1" ht="12.75" customHeight="1">
      <c r="A908" s="88" t="s">
        <v>4627</v>
      </c>
      <c r="B908" s="88" t="s">
        <v>4628</v>
      </c>
      <c r="C908" s="88" t="s">
        <v>4629</v>
      </c>
      <c r="D908" s="197" t="str">
        <f t="shared" si="71"/>
        <v>Le Prieuré</v>
      </c>
      <c r="E908" s="197" t="str">
        <f t="shared" si="72"/>
        <v>LE PRIEURE</v>
      </c>
      <c r="F908" s="189" t="str">
        <f t="shared" si="70"/>
        <v>ECOLE MATERNELLE LE PRIEURE</v>
      </c>
      <c r="G908" s="88" t="s">
        <v>4630</v>
      </c>
      <c r="H908" s="88" t="s">
        <v>925</v>
      </c>
      <c r="I908" s="89" t="s">
        <v>4631</v>
      </c>
      <c r="J908" s="111" t="s">
        <v>4632</v>
      </c>
      <c r="K908" s="88" t="s">
        <v>514</v>
      </c>
      <c r="L908" s="88" t="s">
        <v>83</v>
      </c>
      <c r="M908" s="75"/>
      <c r="N908" s="75"/>
      <c r="O908" s="75">
        <v>1309</v>
      </c>
      <c r="P908" s="72">
        <v>627113.80000000005</v>
      </c>
      <c r="Q908" s="72">
        <v>6859653.2000000002</v>
      </c>
      <c r="R908" s="72">
        <v>48.832808999999997</v>
      </c>
      <c r="S908" s="72">
        <v>2.007072</v>
      </c>
      <c r="T908" s="194" t="str">
        <f t="shared" si="73"/>
        <v>LE PRIEURE</v>
      </c>
      <c r="U908" s="190" t="str">
        <f t="shared" si="74"/>
        <v>LE PRIEURE</v>
      </c>
      <c r="V908" s="91" t="s">
        <v>415</v>
      </c>
    </row>
    <row r="909" spans="1:22" s="71" customFormat="1" ht="12.75" customHeight="1">
      <c r="A909" s="88" t="s">
        <v>4633</v>
      </c>
      <c r="B909" s="88" t="s">
        <v>4634</v>
      </c>
      <c r="C909" s="88" t="s">
        <v>4635</v>
      </c>
      <c r="D909" s="197" t="str">
        <f t="shared" si="71"/>
        <v>Gérard Philipe</v>
      </c>
      <c r="E909" s="197" t="str">
        <f t="shared" si="72"/>
        <v>GERARD PHILIPE</v>
      </c>
      <c r="F909" s="189" t="str">
        <f t="shared" si="70"/>
        <v>ECOLE ELEMENTAIRE GERARD PHILIPE</v>
      </c>
      <c r="G909" s="88" t="s">
        <v>4636</v>
      </c>
      <c r="H909" s="88" t="s">
        <v>925</v>
      </c>
      <c r="I909" s="89" t="s">
        <v>4631</v>
      </c>
      <c r="J909" s="87" t="s">
        <v>4637</v>
      </c>
      <c r="K909" s="88" t="s">
        <v>514</v>
      </c>
      <c r="L909" s="88" t="s">
        <v>165</v>
      </c>
      <c r="M909" s="75"/>
      <c r="N909" s="75"/>
      <c r="O909" s="75">
        <v>3500</v>
      </c>
      <c r="P909" s="72">
        <v>627063.80000000005</v>
      </c>
      <c r="Q909" s="72">
        <v>6859713.0999999996</v>
      </c>
      <c r="R909" s="72">
        <v>48.833342000000002</v>
      </c>
      <c r="S909" s="72">
        <v>2.0063800000000001</v>
      </c>
      <c r="T909" s="194" t="str">
        <f t="shared" si="73"/>
        <v>GERARD PHILIPE</v>
      </c>
      <c r="U909" s="190" t="str">
        <f t="shared" si="74"/>
        <v>GERARD PHILIPE</v>
      </c>
      <c r="V909" s="91" t="s">
        <v>415</v>
      </c>
    </row>
    <row r="910" spans="1:22" s="71" customFormat="1" ht="12.75" customHeight="1">
      <c r="A910" s="88" t="s">
        <v>4638</v>
      </c>
      <c r="B910" s="88" t="s">
        <v>4639</v>
      </c>
      <c r="C910" s="88" t="s">
        <v>2632</v>
      </c>
      <c r="D910" s="197" t="str">
        <f t="shared" si="71"/>
        <v>Marie Curie</v>
      </c>
      <c r="E910" s="197" t="str">
        <f t="shared" si="72"/>
        <v>MARIE CURIE</v>
      </c>
      <c r="F910" s="189" t="str">
        <f t="shared" si="70"/>
        <v>ECOLE ELEMENTAIRE MARIE CURIE</v>
      </c>
      <c r="G910" s="88" t="s">
        <v>4640</v>
      </c>
      <c r="H910" s="88" t="s">
        <v>925</v>
      </c>
      <c r="I910" s="89" t="s">
        <v>4631</v>
      </c>
      <c r="J910" s="87" t="s">
        <v>4641</v>
      </c>
      <c r="K910" s="88" t="s">
        <v>514</v>
      </c>
      <c r="L910" s="88" t="s">
        <v>165</v>
      </c>
      <c r="M910" s="75"/>
      <c r="N910" s="75"/>
      <c r="O910" s="75">
        <v>5061</v>
      </c>
      <c r="P910" s="72">
        <v>626817.80000000005</v>
      </c>
      <c r="Q910" s="72">
        <v>6858931</v>
      </c>
      <c r="R910" s="72">
        <v>48.826281000000002</v>
      </c>
      <c r="S910" s="72">
        <v>2.0031639999999999</v>
      </c>
      <c r="T910" s="194" t="str">
        <f t="shared" si="73"/>
        <v>MARIE CURIE</v>
      </c>
      <c r="U910" s="190" t="str">
        <f t="shared" si="74"/>
        <v>MARIE CURIE</v>
      </c>
      <c r="V910" s="91" t="s">
        <v>415</v>
      </c>
    </row>
    <row r="911" spans="1:22" s="71" customFormat="1" ht="12.75" customHeight="1">
      <c r="A911" s="88" t="s">
        <v>4642</v>
      </c>
      <c r="B911" s="88" t="s">
        <v>4643</v>
      </c>
      <c r="C911" s="88" t="s">
        <v>4644</v>
      </c>
      <c r="D911" s="197" t="str">
        <f t="shared" si="71"/>
        <v>Val Joyeux</v>
      </c>
      <c r="E911" s="197" t="str">
        <f t="shared" si="72"/>
        <v>VAL JOYEUX</v>
      </c>
      <c r="F911" s="189" t="str">
        <f t="shared" si="70"/>
        <v>ECOLE MATERNELLE VAL JOYEUX</v>
      </c>
      <c r="G911" s="88" t="s">
        <v>4645</v>
      </c>
      <c r="H911" s="88" t="s">
        <v>925</v>
      </c>
      <c r="I911" s="89" t="s">
        <v>4631</v>
      </c>
      <c r="J911" s="87" t="s">
        <v>4646</v>
      </c>
      <c r="K911" s="88" t="s">
        <v>514</v>
      </c>
      <c r="L911" s="88" t="s">
        <v>83</v>
      </c>
      <c r="M911" s="75"/>
      <c r="N911" s="75"/>
      <c r="O911" s="75">
        <v>4215</v>
      </c>
      <c r="P911" s="72">
        <v>626609.19999999995</v>
      </c>
      <c r="Q911" s="72">
        <v>6857992.4000000004</v>
      </c>
      <c r="R911" s="72">
        <v>48.817816000000001</v>
      </c>
      <c r="S911" s="72">
        <v>2.0004849999999998</v>
      </c>
      <c r="T911" s="194" t="str">
        <f t="shared" si="73"/>
        <v>VAL JOYEUX</v>
      </c>
      <c r="U911" s="190" t="str">
        <f t="shared" si="74"/>
        <v>VAL JOYEUX</v>
      </c>
      <c r="V911" s="91" t="s">
        <v>415</v>
      </c>
    </row>
    <row r="912" spans="1:22" s="71" customFormat="1" ht="12.75" customHeight="1">
      <c r="A912" s="88" t="s">
        <v>4647</v>
      </c>
      <c r="B912" s="88" t="s">
        <v>4648</v>
      </c>
      <c r="C912" s="88" t="s">
        <v>4649</v>
      </c>
      <c r="D912" s="197" t="str">
        <f t="shared" si="71"/>
        <v>le Clos Crozatier</v>
      </c>
      <c r="E912" s="197" t="str">
        <f t="shared" si="72"/>
        <v>LE CLOS CROZATIER</v>
      </c>
      <c r="F912" s="189" t="str">
        <f t="shared" si="70"/>
        <v>ECOLE MATERNELLE LE CLOS CROZATIER</v>
      </c>
      <c r="G912" s="88" t="s">
        <v>4650</v>
      </c>
      <c r="H912" s="88" t="s">
        <v>925</v>
      </c>
      <c r="I912" s="89" t="s">
        <v>4631</v>
      </c>
      <c r="J912" s="87" t="s">
        <v>4651</v>
      </c>
      <c r="K912" s="88" t="s">
        <v>514</v>
      </c>
      <c r="L912" s="88" t="s">
        <v>83</v>
      </c>
      <c r="M912" s="75"/>
      <c r="N912" s="75"/>
      <c r="O912" s="75">
        <v>1840</v>
      </c>
      <c r="P912" s="72">
        <v>626633.69999999995</v>
      </c>
      <c r="Q912" s="72">
        <v>6859351.4000000004</v>
      </c>
      <c r="R912" s="72">
        <v>48.830039999999997</v>
      </c>
      <c r="S912" s="72">
        <v>2.0005839999999999</v>
      </c>
      <c r="T912" s="194" t="str">
        <f t="shared" si="73"/>
        <v>LE CLOS CROZATIER</v>
      </c>
      <c r="U912" s="190" t="str">
        <f t="shared" si="74"/>
        <v>LE CLOS CROZATIER</v>
      </c>
      <c r="V912" s="91" t="s">
        <v>415</v>
      </c>
    </row>
    <row r="913" spans="1:22" s="71" customFormat="1" ht="12.75" customHeight="1">
      <c r="A913" s="88" t="s">
        <v>4652</v>
      </c>
      <c r="B913" s="100" t="s">
        <v>4653</v>
      </c>
      <c r="C913" s="88" t="s">
        <v>4654</v>
      </c>
      <c r="D913" s="197" t="str">
        <f t="shared" si="71"/>
        <v>Hauts des Moulins</v>
      </c>
      <c r="E913" s="197" t="str">
        <f t="shared" si="72"/>
        <v>HAUTS DES MOULINS</v>
      </c>
      <c r="F913" s="189" t="str">
        <f t="shared" si="70"/>
        <v>ECOLE PRIMAIRE HAUTS DES MOULINS</v>
      </c>
      <c r="G913" s="88" t="s">
        <v>4655</v>
      </c>
      <c r="H913" s="88" t="s">
        <v>925</v>
      </c>
      <c r="I913" s="89" t="s">
        <v>4631</v>
      </c>
      <c r="J913" s="87" t="s">
        <v>4656</v>
      </c>
      <c r="K913" s="88" t="s">
        <v>514</v>
      </c>
      <c r="L913" s="88" t="s">
        <v>195</v>
      </c>
      <c r="M913" s="75"/>
      <c r="N913" s="75"/>
      <c r="O913" s="75">
        <v>4317</v>
      </c>
      <c r="P913" s="72">
        <v>625191.5</v>
      </c>
      <c r="Q913" s="72">
        <v>6860644.7000000002</v>
      </c>
      <c r="R913" s="72">
        <v>48.841505481699997</v>
      </c>
      <c r="S913" s="72">
        <v>1.98071286904</v>
      </c>
      <c r="T913" s="194" t="str">
        <f t="shared" si="73"/>
        <v>HAUTS DES MOULINS</v>
      </c>
      <c r="U913" s="190" t="str">
        <f t="shared" si="74"/>
        <v>HAUTS DES MOULINS</v>
      </c>
      <c r="V913" s="91" t="s">
        <v>415</v>
      </c>
    </row>
    <row r="914" spans="1:22" s="71" customFormat="1" ht="12.75" customHeight="1">
      <c r="A914" s="86" t="s">
        <v>4657</v>
      </c>
      <c r="B914" s="112" t="s">
        <v>4658</v>
      </c>
      <c r="C914" s="86" t="s">
        <v>885</v>
      </c>
      <c r="D914" s="197" t="str">
        <f t="shared" si="71"/>
        <v>Jean Rostand</v>
      </c>
      <c r="E914" s="197" t="str">
        <f t="shared" si="72"/>
        <v>JEAN ROSTAND</v>
      </c>
      <c r="F914" s="189" t="str">
        <f t="shared" si="70"/>
        <v>ECOLE ELEMENTAIRE JEAN ROSTAND</v>
      </c>
      <c r="G914" s="86" t="s">
        <v>4659</v>
      </c>
      <c r="H914" s="86" t="s">
        <v>925</v>
      </c>
      <c r="I914" s="96" t="s">
        <v>4631</v>
      </c>
      <c r="J914" s="97" t="s">
        <v>4660</v>
      </c>
      <c r="K914" s="86" t="s">
        <v>514</v>
      </c>
      <c r="L914" s="88" t="s">
        <v>165</v>
      </c>
      <c r="M914" s="98"/>
      <c r="N914" s="98"/>
      <c r="O914" s="75">
        <v>2013</v>
      </c>
      <c r="P914" s="72">
        <v>626797.1</v>
      </c>
      <c r="Q914" s="72">
        <v>6859048.4000000004</v>
      </c>
      <c r="R914" s="72">
        <v>48.826999999999998</v>
      </c>
      <c r="S914" s="72">
        <v>2.0030000000000001</v>
      </c>
      <c r="T914" s="194" t="str">
        <f t="shared" si="73"/>
        <v>JEAN ROSTAND</v>
      </c>
      <c r="U914" s="190" t="str">
        <f t="shared" si="74"/>
        <v>JEAN ROSTAND</v>
      </c>
      <c r="V914" s="99" t="s">
        <v>415</v>
      </c>
    </row>
    <row r="915" spans="1:22" s="71" customFormat="1" ht="12.75" customHeight="1">
      <c r="A915" s="88" t="s">
        <v>4661</v>
      </c>
      <c r="B915" s="88" t="s">
        <v>4662</v>
      </c>
      <c r="C915" s="88" t="s">
        <v>4663</v>
      </c>
      <c r="D915" s="197" t="str">
        <f t="shared" si="71"/>
        <v>Les Gaudines</v>
      </c>
      <c r="E915" s="197" t="str">
        <f t="shared" si="72"/>
        <v>LES GAUDINES</v>
      </c>
      <c r="F915" s="189" t="str">
        <f t="shared" si="70"/>
        <v>ECOLE MATERNELLE LES GAUDINES</v>
      </c>
      <c r="G915" s="88" t="s">
        <v>4664</v>
      </c>
      <c r="H915" s="88" t="s">
        <v>385</v>
      </c>
      <c r="I915" s="89" t="s">
        <v>4665</v>
      </c>
      <c r="J915" s="87" t="s">
        <v>4666</v>
      </c>
      <c r="K915" s="88" t="s">
        <v>330</v>
      </c>
      <c r="L915" s="88" t="s">
        <v>83</v>
      </c>
      <c r="M915" s="75"/>
      <c r="N915" s="75"/>
      <c r="O915" s="75">
        <v>3031</v>
      </c>
      <c r="P915" s="72">
        <v>604227.1</v>
      </c>
      <c r="Q915" s="72">
        <v>6870497.0999999996</v>
      </c>
      <c r="R915" s="72">
        <v>48.927320000000002</v>
      </c>
      <c r="S915" s="72">
        <v>1.6928909999999999</v>
      </c>
      <c r="T915" s="194" t="str">
        <f t="shared" si="73"/>
        <v>LES GAUDINES</v>
      </c>
      <c r="U915" s="190" t="str">
        <f t="shared" si="74"/>
        <v>LES GAUDINES</v>
      </c>
      <c r="V915" s="91" t="s">
        <v>251</v>
      </c>
    </row>
    <row r="916" spans="1:22" s="71" customFormat="1" ht="12.75" customHeight="1">
      <c r="A916" s="88" t="s">
        <v>4667</v>
      </c>
      <c r="B916" s="88" t="s">
        <v>4668</v>
      </c>
      <c r="C916" s="88" t="s">
        <v>245</v>
      </c>
      <c r="D916" s="197" t="str">
        <f t="shared" si="71"/>
        <v/>
      </c>
      <c r="E916" s="197" t="str">
        <f t="shared" si="72"/>
        <v/>
      </c>
      <c r="F916" s="189" t="str">
        <f t="shared" si="70"/>
        <v xml:space="preserve">ECOLE ELEMENTAIRE </v>
      </c>
      <c r="G916" s="88" t="s">
        <v>4669</v>
      </c>
      <c r="H916" s="88" t="s">
        <v>268</v>
      </c>
      <c r="I916" s="89" t="s">
        <v>4670</v>
      </c>
      <c r="J916" s="87" t="s">
        <v>4671</v>
      </c>
      <c r="K916" s="88" t="s">
        <v>400</v>
      </c>
      <c r="L916" s="88" t="s">
        <v>165</v>
      </c>
      <c r="M916" s="75"/>
      <c r="N916" s="75"/>
      <c r="O916" s="75">
        <v>6063</v>
      </c>
      <c r="P916" s="72">
        <v>609928.80000000005</v>
      </c>
      <c r="Q916" s="72">
        <v>6862969.7999999998</v>
      </c>
      <c r="R916" s="72">
        <v>48.860460000000003</v>
      </c>
      <c r="S916" s="72">
        <v>1.772292</v>
      </c>
      <c r="T916" s="194" t="str">
        <f t="shared" si="73"/>
        <v>VILLIERS LE MAHIEU</v>
      </c>
      <c r="U916" s="190" t="str">
        <f t="shared" si="74"/>
        <v>VILLIERS LE MAHIEU</v>
      </c>
      <c r="V916" s="91" t="s">
        <v>401</v>
      </c>
    </row>
    <row r="917" spans="1:22" s="71" customFormat="1" ht="12.75" customHeight="1">
      <c r="A917" s="88" t="s">
        <v>4672</v>
      </c>
      <c r="B917" s="88" t="s">
        <v>4673</v>
      </c>
      <c r="C917" s="88" t="s">
        <v>4674</v>
      </c>
      <c r="D917" s="197" t="str">
        <f t="shared" si="71"/>
        <v>les Sablons</v>
      </c>
      <c r="E917" s="197" t="str">
        <f t="shared" si="72"/>
        <v>LES SABLONS</v>
      </c>
      <c r="F917" s="189" t="str">
        <f t="shared" si="70"/>
        <v>ECOLE ELEMENTAIRE LES SABLONS</v>
      </c>
      <c r="G917" s="88" t="s">
        <v>4675</v>
      </c>
      <c r="H917" s="88" t="s">
        <v>3205</v>
      </c>
      <c r="I917" s="89" t="s">
        <v>4676</v>
      </c>
      <c r="J917" s="87" t="s">
        <v>4677</v>
      </c>
      <c r="K917" s="88" t="s">
        <v>400</v>
      </c>
      <c r="L917" s="88" t="s">
        <v>165</v>
      </c>
      <c r="M917" s="75"/>
      <c r="N917" s="75"/>
      <c r="O917" s="75">
        <v>8250</v>
      </c>
      <c r="P917" s="88">
        <v>618458.80000000005</v>
      </c>
      <c r="Q917" s="88">
        <v>6858053.7999999998</v>
      </c>
      <c r="R917" s="88">
        <v>48.817388999999999</v>
      </c>
      <c r="S917" s="88">
        <v>1.889486</v>
      </c>
      <c r="T917" s="194" t="str">
        <f t="shared" si="73"/>
        <v>LES SABLONS</v>
      </c>
      <c r="U917" s="190" t="str">
        <f t="shared" si="74"/>
        <v>LES SABLONS</v>
      </c>
      <c r="V917" s="91" t="s">
        <v>401</v>
      </c>
    </row>
    <row r="918" spans="1:22" s="71" customFormat="1" ht="12.75" customHeight="1">
      <c r="A918" s="88" t="s">
        <v>4678</v>
      </c>
      <c r="B918" s="88" t="s">
        <v>4679</v>
      </c>
      <c r="C918" s="72" t="s">
        <v>4680</v>
      </c>
      <c r="D918" s="197" t="str">
        <f t="shared" si="71"/>
        <v>Les Ramonettes</v>
      </c>
      <c r="E918" s="197" t="str">
        <f t="shared" si="72"/>
        <v>LES RAMONETTES</v>
      </c>
      <c r="F918" s="189" t="str">
        <f t="shared" si="70"/>
        <v>ECOLE MATERNELLE LES RAMONETTES</v>
      </c>
      <c r="G918" s="72" t="s">
        <v>4681</v>
      </c>
      <c r="H918" s="72" t="s">
        <v>3205</v>
      </c>
      <c r="I918" s="73" t="s">
        <v>4676</v>
      </c>
      <c r="J918" s="74" t="s">
        <v>4682</v>
      </c>
      <c r="K918" s="88" t="s">
        <v>400</v>
      </c>
      <c r="L918" s="88" t="s">
        <v>83</v>
      </c>
      <c r="M918" s="75"/>
      <c r="N918" s="75"/>
      <c r="O918" s="75">
        <v>1286</v>
      </c>
      <c r="P918" s="88">
        <v>618435</v>
      </c>
      <c r="Q918" s="88">
        <v>6857913.9000000004</v>
      </c>
      <c r="R918" s="88">
        <v>48.816127999999999</v>
      </c>
      <c r="S918" s="88">
        <v>1.889189</v>
      </c>
      <c r="T918" s="194" t="str">
        <f t="shared" si="73"/>
        <v>LES RAMONETTES</v>
      </c>
      <c r="U918" s="190" t="str">
        <f t="shared" si="74"/>
        <v>LES RAMONETTES</v>
      </c>
      <c r="V918" s="76" t="s">
        <v>401</v>
      </c>
    </row>
    <row r="919" spans="1:22" s="71" customFormat="1" ht="12.75" customHeight="1">
      <c r="A919" s="88" t="s">
        <v>4683</v>
      </c>
      <c r="B919" s="88" t="s">
        <v>4684</v>
      </c>
      <c r="C919" s="72" t="s">
        <v>4685</v>
      </c>
      <c r="D919" s="197" t="str">
        <f t="shared" si="71"/>
        <v>Lamartine</v>
      </c>
      <c r="E919" s="197" t="str">
        <f t="shared" si="72"/>
        <v>LAMARTINE</v>
      </c>
      <c r="F919" s="189" t="str">
        <f t="shared" si="70"/>
        <v>ECOLE MATERNELLE LAMARTINE</v>
      </c>
      <c r="G919" s="72" t="s">
        <v>4686</v>
      </c>
      <c r="H919" s="72" t="s">
        <v>4687</v>
      </c>
      <c r="I919" s="73" t="s">
        <v>4688</v>
      </c>
      <c r="J919" s="74" t="s">
        <v>4689</v>
      </c>
      <c r="K919" s="88" t="s">
        <v>856</v>
      </c>
      <c r="L919" s="88" t="s">
        <v>83</v>
      </c>
      <c r="M919" s="75"/>
      <c r="N919" s="75"/>
      <c r="O919" s="75">
        <v>9505</v>
      </c>
      <c r="P919" s="88">
        <v>639458.80000000005</v>
      </c>
      <c r="Q919" s="88">
        <v>6855757.7000000002</v>
      </c>
      <c r="R919" s="88">
        <v>48.799053999999998</v>
      </c>
      <c r="S919" s="88">
        <v>2.1757879999999998</v>
      </c>
      <c r="T919" s="194" t="str">
        <f t="shared" si="73"/>
        <v>LAMARTINE</v>
      </c>
      <c r="U919" s="190" t="str">
        <f t="shared" si="74"/>
        <v>LAMARTINE</v>
      </c>
      <c r="V919" s="76" t="s">
        <v>655</v>
      </c>
    </row>
    <row r="920" spans="1:22" s="71" customFormat="1" ht="12.75" customHeight="1">
      <c r="A920" s="72" t="s">
        <v>4690</v>
      </c>
      <c r="B920" s="72" t="s">
        <v>4691</v>
      </c>
      <c r="C920" s="72" t="s">
        <v>4692</v>
      </c>
      <c r="D920" s="197" t="str">
        <f t="shared" si="71"/>
        <v>Les Arcades</v>
      </c>
      <c r="E920" s="197" t="str">
        <f t="shared" si="72"/>
        <v>LES ARCADES</v>
      </c>
      <c r="F920" s="189" t="str">
        <f t="shared" si="70"/>
        <v>ECOLE ELEMENTAIRE LES ARCADES</v>
      </c>
      <c r="G920" s="72" t="s">
        <v>4693</v>
      </c>
      <c r="H920" s="72" t="s">
        <v>4687</v>
      </c>
      <c r="I920" s="73" t="s">
        <v>4688</v>
      </c>
      <c r="J920" s="74" t="s">
        <v>4694</v>
      </c>
      <c r="K920" s="88" t="s">
        <v>856</v>
      </c>
      <c r="L920" s="88" t="s">
        <v>165</v>
      </c>
      <c r="M920" s="75"/>
      <c r="N920" s="75"/>
      <c r="O920" s="75">
        <v>3119</v>
      </c>
      <c r="P920" s="88">
        <v>639115.5</v>
      </c>
      <c r="Q920" s="88">
        <v>6856167</v>
      </c>
      <c r="R920" s="88">
        <v>48.802703000000001</v>
      </c>
      <c r="S920" s="88">
        <v>2.1710560000000001</v>
      </c>
      <c r="T920" s="194" t="str">
        <f t="shared" si="73"/>
        <v>LES ARCADES</v>
      </c>
      <c r="U920" s="190" t="str">
        <f t="shared" si="74"/>
        <v>LES ARCADES</v>
      </c>
      <c r="V920" s="76" t="s">
        <v>655</v>
      </c>
    </row>
    <row r="921" spans="1:22" s="71" customFormat="1" ht="12.75" customHeight="1">
      <c r="A921" s="72" t="s">
        <v>4695</v>
      </c>
      <c r="B921" s="72" t="s">
        <v>4696</v>
      </c>
      <c r="C921" s="72" t="s">
        <v>4697</v>
      </c>
      <c r="D921" s="197" t="str">
        <f t="shared" si="71"/>
        <v>Camille Corot</v>
      </c>
      <c r="E921" s="197" t="str">
        <f t="shared" si="72"/>
        <v>CAMILLE COROT</v>
      </c>
      <c r="F921" s="189" t="str">
        <f t="shared" si="70"/>
        <v>ECOLE ELEMENTAIRE CAMILLE COROT</v>
      </c>
      <c r="G921" s="72" t="s">
        <v>4698</v>
      </c>
      <c r="H921" s="72" t="s">
        <v>4687</v>
      </c>
      <c r="I921" s="73" t="s">
        <v>4688</v>
      </c>
      <c r="J921" s="74" t="s">
        <v>4699</v>
      </c>
      <c r="K921" s="88" t="s">
        <v>856</v>
      </c>
      <c r="L921" s="88" t="s">
        <v>165</v>
      </c>
      <c r="M921" s="75"/>
      <c r="N921" s="75"/>
      <c r="O921" s="75">
        <v>2381</v>
      </c>
      <c r="P921" s="88">
        <v>639315.80000000005</v>
      </c>
      <c r="Q921" s="88">
        <v>6855753.0999999996</v>
      </c>
      <c r="R921" s="88">
        <v>48.798999000000002</v>
      </c>
      <c r="S921" s="88">
        <v>2.1738420000000001</v>
      </c>
      <c r="T921" s="194" t="str">
        <f t="shared" si="73"/>
        <v>CAMILLE COROT</v>
      </c>
      <c r="U921" s="190" t="str">
        <f t="shared" si="74"/>
        <v>CAMILLE COROT</v>
      </c>
      <c r="V921" s="76" t="s">
        <v>655</v>
      </c>
    </row>
    <row r="922" spans="1:22" s="71" customFormat="1" ht="12.75" customHeight="1">
      <c r="A922" s="72" t="s">
        <v>4700</v>
      </c>
      <c r="B922" s="72" t="s">
        <v>4701</v>
      </c>
      <c r="C922" s="72" t="s">
        <v>4702</v>
      </c>
      <c r="D922" s="197" t="str">
        <f t="shared" si="71"/>
        <v>L'Aulnette</v>
      </c>
      <c r="E922" s="197" t="str">
        <f t="shared" si="72"/>
        <v>L'AULNETTE</v>
      </c>
      <c r="F922" s="189" t="str">
        <f t="shared" si="70"/>
        <v>ECOLE ELEMENTAIRE L'AULNETTE</v>
      </c>
      <c r="G922" s="72" t="s">
        <v>4703</v>
      </c>
      <c r="H922" s="72" t="s">
        <v>4687</v>
      </c>
      <c r="I922" s="73" t="s">
        <v>4688</v>
      </c>
      <c r="J922" s="74" t="s">
        <v>4704</v>
      </c>
      <c r="K922" s="88" t="s">
        <v>856</v>
      </c>
      <c r="L922" s="88" t="s">
        <v>165</v>
      </c>
      <c r="M922" s="75"/>
      <c r="N922" s="75"/>
      <c r="O922" s="75">
        <v>2313</v>
      </c>
      <c r="P922" s="88">
        <v>638845.69999999995</v>
      </c>
      <c r="Q922" s="88">
        <v>6856845.0999999996</v>
      </c>
      <c r="R922" s="88">
        <v>48.808774999999997</v>
      </c>
      <c r="S922" s="88">
        <v>2.1672859999999998</v>
      </c>
      <c r="T922" s="194" t="str">
        <f t="shared" si="73"/>
        <v>L'AULNETTE</v>
      </c>
      <c r="U922" s="190" t="str">
        <f t="shared" si="74"/>
        <v>L'AULNETTE</v>
      </c>
      <c r="V922" s="76" t="s">
        <v>655</v>
      </c>
    </row>
    <row r="923" spans="1:22" s="71" customFormat="1" ht="12.75" customHeight="1">
      <c r="A923" s="72" t="s">
        <v>4705</v>
      </c>
      <c r="B923" s="72" t="s">
        <v>4706</v>
      </c>
      <c r="C923" s="72" t="s">
        <v>4707</v>
      </c>
      <c r="D923" s="197" t="str">
        <f t="shared" si="71"/>
        <v>Le Coteau</v>
      </c>
      <c r="E923" s="197" t="str">
        <f t="shared" si="72"/>
        <v>LE COTEAU</v>
      </c>
      <c r="F923" s="189" t="str">
        <f t="shared" si="70"/>
        <v>ECOLE MATERNELLE LE COTEAU</v>
      </c>
      <c r="G923" s="72" t="s">
        <v>4703</v>
      </c>
      <c r="H923" s="72" t="s">
        <v>4687</v>
      </c>
      <c r="I923" s="73" t="s">
        <v>4688</v>
      </c>
      <c r="J923" s="74" t="s">
        <v>4708</v>
      </c>
      <c r="K923" s="72" t="s">
        <v>856</v>
      </c>
      <c r="L923" s="72" t="s">
        <v>83</v>
      </c>
      <c r="M923" s="75"/>
      <c r="N923" s="75"/>
      <c r="O923" s="75">
        <v>7031</v>
      </c>
      <c r="P923" s="72">
        <v>638825.1</v>
      </c>
      <c r="Q923" s="72">
        <v>6856879.0999999996</v>
      </c>
      <c r="R923" s="72">
        <v>48.809078999999997</v>
      </c>
      <c r="S923" s="72">
        <v>2.1669999999999998</v>
      </c>
      <c r="T923" s="194" t="str">
        <f t="shared" si="73"/>
        <v>LE COTEAU</v>
      </c>
      <c r="U923" s="190" t="str">
        <f t="shared" si="74"/>
        <v>LE COTEAU</v>
      </c>
      <c r="V923" s="76" t="s">
        <v>655</v>
      </c>
    </row>
    <row r="924" spans="1:22" s="71" customFormat="1" ht="12.75" customHeight="1">
      <c r="A924" s="72" t="s">
        <v>4709</v>
      </c>
      <c r="B924" s="72" t="s">
        <v>4710</v>
      </c>
      <c r="C924" s="72" t="s">
        <v>4711</v>
      </c>
      <c r="D924" s="197" t="str">
        <f t="shared" si="71"/>
        <v>Le Colombier</v>
      </c>
      <c r="E924" s="197" t="str">
        <f t="shared" si="72"/>
        <v>LE COLOMBIER</v>
      </c>
      <c r="F924" s="189" t="str">
        <f t="shared" si="70"/>
        <v>ECOLE MATERNELLE LE COLOMBIER</v>
      </c>
      <c r="G924" s="72" t="s">
        <v>4712</v>
      </c>
      <c r="H924" s="72" t="s">
        <v>4687</v>
      </c>
      <c r="I924" s="73" t="s">
        <v>4688</v>
      </c>
      <c r="J924" s="74" t="s">
        <v>4713</v>
      </c>
      <c r="K924" s="72" t="s">
        <v>856</v>
      </c>
      <c r="L924" s="72" t="s">
        <v>83</v>
      </c>
      <c r="M924" s="75"/>
      <c r="N924" s="75"/>
      <c r="O924" s="75">
        <v>2024</v>
      </c>
      <c r="P924" s="72">
        <v>639171.19999999995</v>
      </c>
      <c r="Q924" s="72">
        <v>6856153</v>
      </c>
      <c r="R924" s="72">
        <v>48.802582000000001</v>
      </c>
      <c r="S924" s="72">
        <v>2.1718169999999999</v>
      </c>
      <c r="T924" s="194" t="str">
        <f t="shared" si="73"/>
        <v>LE COLOMBIER</v>
      </c>
      <c r="U924" s="190" t="str">
        <f t="shared" si="74"/>
        <v>LE COLOMBIER</v>
      </c>
      <c r="V924" s="76" t="s">
        <v>655</v>
      </c>
    </row>
    <row r="925" spans="1:22" s="71" customFormat="1" ht="12.75" customHeight="1">
      <c r="A925" s="72" t="s">
        <v>4714</v>
      </c>
      <c r="B925" s="72" t="s">
        <v>4715</v>
      </c>
      <c r="C925" s="72" t="s">
        <v>4716</v>
      </c>
      <c r="D925" s="197" t="str">
        <f t="shared" si="71"/>
        <v>Sente des Carrières</v>
      </c>
      <c r="E925" s="197" t="str">
        <f t="shared" si="72"/>
        <v>SENTE DES CARRIERES</v>
      </c>
      <c r="F925" s="189" t="str">
        <f t="shared" si="70"/>
        <v>ECOLE ELEMENTAIRE SENTE DES CARRIERES</v>
      </c>
      <c r="G925" s="72" t="s">
        <v>4717</v>
      </c>
      <c r="H925" s="72" t="s">
        <v>4718</v>
      </c>
      <c r="I925" s="73" t="s">
        <v>4719</v>
      </c>
      <c r="J925" s="74" t="s">
        <v>4720</v>
      </c>
      <c r="K925" s="72" t="s">
        <v>856</v>
      </c>
      <c r="L925" s="72" t="s">
        <v>165</v>
      </c>
      <c r="M925" s="75"/>
      <c r="N925" s="75"/>
      <c r="O925" s="75">
        <v>4784</v>
      </c>
      <c r="P925" s="72">
        <v>630279.69999999995</v>
      </c>
      <c r="Q925" s="72">
        <v>6850832.7999999998</v>
      </c>
      <c r="R925" s="72">
        <v>48.753836999999997</v>
      </c>
      <c r="S925" s="72">
        <v>2.0516399999999999</v>
      </c>
      <c r="T925" s="194" t="str">
        <f t="shared" si="73"/>
        <v>SENTE DES CARRIERES</v>
      </c>
      <c r="U925" s="190" t="str">
        <f t="shared" si="74"/>
        <v>SENTE DES CARRIERES</v>
      </c>
      <c r="V925" s="76" t="s">
        <v>655</v>
      </c>
    </row>
    <row r="926" spans="1:22" s="71" customFormat="1" ht="12.75" customHeight="1">
      <c r="A926" s="77" t="s">
        <v>4721</v>
      </c>
      <c r="B926" s="77" t="s">
        <v>4722</v>
      </c>
      <c r="C926" s="77" t="s">
        <v>4723</v>
      </c>
      <c r="D926" s="197" t="str">
        <f t="shared" si="71"/>
        <v>Sente des Carrières</v>
      </c>
      <c r="E926" s="197" t="str">
        <f t="shared" si="72"/>
        <v>SENTE DES CARRIERES</v>
      </c>
      <c r="F926" s="189" t="str">
        <f t="shared" si="70"/>
        <v>ECOLE MATERNELLE SENTE DES CARRIERES</v>
      </c>
      <c r="G926" s="77" t="s">
        <v>4724</v>
      </c>
      <c r="H926" s="77" t="s">
        <v>4718</v>
      </c>
      <c r="I926" s="85" t="s">
        <v>4719</v>
      </c>
      <c r="J926" s="78" t="s">
        <v>4725</v>
      </c>
      <c r="K926" s="77" t="s">
        <v>856</v>
      </c>
      <c r="L926" s="72" t="s">
        <v>83</v>
      </c>
      <c r="M926" s="75"/>
      <c r="N926" s="75"/>
      <c r="O926" s="75">
        <v>8347</v>
      </c>
      <c r="P926" s="77">
        <v>630375</v>
      </c>
      <c r="Q926" s="77">
        <v>6850896.5</v>
      </c>
      <c r="R926" s="77">
        <v>48.754420000000003</v>
      </c>
      <c r="S926" s="77">
        <v>2.0529250000000001</v>
      </c>
      <c r="T926" s="194" t="str">
        <f t="shared" si="73"/>
        <v>SENTE DES CARRIERES</v>
      </c>
      <c r="U926" s="190" t="str">
        <f t="shared" si="74"/>
        <v>SENTE DES CARRIERES</v>
      </c>
      <c r="V926" s="79" t="s">
        <v>655</v>
      </c>
    </row>
    <row r="927" spans="1:22" s="71" customFormat="1" ht="12.75" customHeight="1">
      <c r="A927" s="72" t="s">
        <v>4726</v>
      </c>
      <c r="B927" s="72" t="s">
        <v>4727</v>
      </c>
      <c r="C927" s="72" t="s">
        <v>4728</v>
      </c>
      <c r="D927" s="197" t="str">
        <f t="shared" si="71"/>
        <v>Les Pépinières</v>
      </c>
      <c r="E927" s="197" t="str">
        <f t="shared" si="72"/>
        <v>LES PEPINIERES</v>
      </c>
      <c r="F927" s="189" t="str">
        <f t="shared" si="70"/>
        <v>ECOLE ELEMENTAIRE LES PEPINIERES</v>
      </c>
      <c r="G927" s="72" t="s">
        <v>4729</v>
      </c>
      <c r="H927" s="72" t="s">
        <v>4718</v>
      </c>
      <c r="I927" s="73" t="s">
        <v>4719</v>
      </c>
      <c r="J927" s="74" t="s">
        <v>4730</v>
      </c>
      <c r="K927" s="72" t="s">
        <v>856</v>
      </c>
      <c r="L927" s="72" t="s">
        <v>165</v>
      </c>
      <c r="M927" s="75"/>
      <c r="N927" s="75"/>
      <c r="O927" s="75">
        <v>2044</v>
      </c>
      <c r="P927" s="72">
        <v>629975.1</v>
      </c>
      <c r="Q927" s="72">
        <v>6851577.9000000004</v>
      </c>
      <c r="R927" s="72">
        <v>48.760505000000002</v>
      </c>
      <c r="S927" s="72">
        <v>2.0473750000000002</v>
      </c>
      <c r="T927" s="194" t="str">
        <f t="shared" si="73"/>
        <v>LES PEPINIERES</v>
      </c>
      <c r="U927" s="190" t="str">
        <f t="shared" si="74"/>
        <v>LES PEPINIERES</v>
      </c>
      <c r="V927" s="76" t="s">
        <v>655</v>
      </c>
    </row>
    <row r="928" spans="1:22" s="71" customFormat="1" ht="12.75" customHeight="1">
      <c r="A928" s="72" t="s">
        <v>4731</v>
      </c>
      <c r="B928" s="72" t="s">
        <v>4732</v>
      </c>
      <c r="C928" s="72" t="s">
        <v>4733</v>
      </c>
      <c r="D928" s="197" t="str">
        <f t="shared" si="71"/>
        <v>Les Pépinières</v>
      </c>
      <c r="E928" s="197" t="str">
        <f t="shared" si="72"/>
        <v>LES PEPINIERES</v>
      </c>
      <c r="F928" s="189" t="str">
        <f t="shared" si="70"/>
        <v>ECOLE MATERNELLE LES PEPINIERES</v>
      </c>
      <c r="G928" s="88" t="s">
        <v>4734</v>
      </c>
      <c r="H928" s="72" t="s">
        <v>4718</v>
      </c>
      <c r="I928" s="73" t="s">
        <v>4719</v>
      </c>
      <c r="J928" s="74" t="s">
        <v>4735</v>
      </c>
      <c r="K928" s="72" t="s">
        <v>856</v>
      </c>
      <c r="L928" s="72" t="s">
        <v>83</v>
      </c>
      <c r="M928" s="75"/>
      <c r="N928" s="75"/>
      <c r="O928" s="75">
        <v>3360</v>
      </c>
      <c r="P928" s="72">
        <v>630078.19999999995</v>
      </c>
      <c r="Q928" s="72">
        <v>6851648.2999999998</v>
      </c>
      <c r="R928" s="72">
        <v>48.761149000000003</v>
      </c>
      <c r="S928" s="72">
        <v>2.0487649999999999</v>
      </c>
      <c r="T928" s="194" t="str">
        <f t="shared" si="73"/>
        <v>LES PEPINIERES</v>
      </c>
      <c r="U928" s="190" t="str">
        <f t="shared" si="74"/>
        <v>LES PEPINIERES</v>
      </c>
      <c r="V928" s="76" t="s">
        <v>655</v>
      </c>
    </row>
    <row r="929" spans="1:22" s="71" customFormat="1" ht="12.75" customHeight="1">
      <c r="A929" s="72" t="s">
        <v>4736</v>
      </c>
      <c r="B929" s="72" t="s">
        <v>4737</v>
      </c>
      <c r="C929" s="72" t="s">
        <v>4738</v>
      </c>
      <c r="D929" s="197" t="str">
        <f t="shared" si="71"/>
        <v>Des Quarante Arpents</v>
      </c>
      <c r="E929" s="197" t="str">
        <f t="shared" si="72"/>
        <v>DES QUARANTE ARPENTS</v>
      </c>
      <c r="F929" s="189" t="str">
        <f t="shared" si="70"/>
        <v>ECOLE PRIMAIRE DES QUARANTE ARPENTS</v>
      </c>
      <c r="G929" s="72" t="s">
        <v>4739</v>
      </c>
      <c r="H929" s="72" t="s">
        <v>4718</v>
      </c>
      <c r="I929" s="73" t="s">
        <v>4719</v>
      </c>
      <c r="J929" s="74" t="s">
        <v>4740</v>
      </c>
      <c r="K929" s="72" t="s">
        <v>856</v>
      </c>
      <c r="L929" s="72" t="s">
        <v>195</v>
      </c>
      <c r="M929" s="75"/>
      <c r="N929" s="75"/>
      <c r="O929" s="75">
        <v>7445</v>
      </c>
      <c r="P929" s="72">
        <v>631284.1</v>
      </c>
      <c r="Q929" s="72">
        <v>6851045.5</v>
      </c>
      <c r="R929" s="72">
        <v>48.755856999999999</v>
      </c>
      <c r="S929" s="72">
        <v>2.0652659999999998</v>
      </c>
      <c r="T929" s="194" t="str">
        <f t="shared" si="73"/>
        <v>DES QUARANTE ARPENTS</v>
      </c>
      <c r="U929" s="190" t="str">
        <f t="shared" si="74"/>
        <v>LES QUARANTE ARPENTS</v>
      </c>
      <c r="V929" s="76" t="s">
        <v>655</v>
      </c>
    </row>
    <row r="930" spans="1:22" s="71" customFormat="1" ht="12.75" customHeight="1">
      <c r="A930" s="72" t="s">
        <v>4741</v>
      </c>
      <c r="B930" s="72" t="s">
        <v>4742</v>
      </c>
      <c r="C930" s="72" t="s">
        <v>4743</v>
      </c>
      <c r="D930" s="197" t="str">
        <f t="shared" si="71"/>
        <v>Du Lac</v>
      </c>
      <c r="E930" s="197" t="str">
        <f t="shared" si="72"/>
        <v>DU LAC</v>
      </c>
      <c r="F930" s="189" t="str">
        <f t="shared" si="70"/>
        <v>ECOLE ELEMENTAIRE DU LAC</v>
      </c>
      <c r="G930" s="72" t="s">
        <v>4744</v>
      </c>
      <c r="H930" s="72" t="s">
        <v>4718</v>
      </c>
      <c r="I930" s="73" t="s">
        <v>4719</v>
      </c>
      <c r="J930" s="74" t="s">
        <v>4745</v>
      </c>
      <c r="K930" s="72" t="s">
        <v>856</v>
      </c>
      <c r="L930" s="72" t="s">
        <v>165</v>
      </c>
      <c r="M930" s="75"/>
      <c r="N930" s="75"/>
      <c r="O930" s="75">
        <v>2593</v>
      </c>
      <c r="P930" s="72">
        <v>630290.5</v>
      </c>
      <c r="Q930" s="72">
        <v>6852040.7000000002</v>
      </c>
      <c r="R930" s="72">
        <v>48.764701000000002</v>
      </c>
      <c r="S930" s="72">
        <v>2.0515889999999999</v>
      </c>
      <c r="T930" s="194" t="str">
        <f t="shared" si="73"/>
        <v>DU LAC</v>
      </c>
      <c r="U930" s="190" t="str">
        <f t="shared" si="74"/>
        <v>LE LAC</v>
      </c>
      <c r="V930" s="76" t="s">
        <v>655</v>
      </c>
    </row>
    <row r="931" spans="1:22" s="71" customFormat="1" ht="12.75" customHeight="1">
      <c r="A931" s="72" t="s">
        <v>4746</v>
      </c>
      <c r="B931" s="72" t="s">
        <v>4747</v>
      </c>
      <c r="C931" s="72" t="s">
        <v>4748</v>
      </c>
      <c r="D931" s="197" t="str">
        <f t="shared" si="71"/>
        <v>du Lac</v>
      </c>
      <c r="E931" s="197" t="str">
        <f t="shared" si="72"/>
        <v>DU LAC</v>
      </c>
      <c r="F931" s="189" t="str">
        <f t="shared" si="70"/>
        <v>ECOLE MATERNELLE DU LAC</v>
      </c>
      <c r="G931" s="72" t="s">
        <v>4749</v>
      </c>
      <c r="H931" s="72" t="s">
        <v>4718</v>
      </c>
      <c r="I931" s="73" t="s">
        <v>4719</v>
      </c>
      <c r="J931" s="74" t="s">
        <v>4750</v>
      </c>
      <c r="K931" s="72" t="s">
        <v>856</v>
      </c>
      <c r="L931" s="72" t="s">
        <v>83</v>
      </c>
      <c r="M931" s="75"/>
      <c r="N931" s="75"/>
      <c r="O931" s="75">
        <v>7287</v>
      </c>
      <c r="P931" s="72">
        <v>630174.4</v>
      </c>
      <c r="Q931" s="72">
        <v>6851956.7000000002</v>
      </c>
      <c r="R931" s="72">
        <v>48.763933000000002</v>
      </c>
      <c r="S931" s="72">
        <v>2.0500240000000001</v>
      </c>
      <c r="T931" s="194" t="str">
        <f t="shared" si="73"/>
        <v>DU LAC</v>
      </c>
      <c r="U931" s="190" t="str">
        <f t="shared" si="74"/>
        <v>LE LAC</v>
      </c>
      <c r="V931" s="76" t="s">
        <v>655</v>
      </c>
    </row>
    <row r="932" spans="1:22" s="113" customFormat="1" ht="12.75" customHeight="1">
      <c r="A932" s="72" t="s">
        <v>4751</v>
      </c>
      <c r="B932" s="72" t="s">
        <v>4752</v>
      </c>
      <c r="C932" s="72" t="s">
        <v>4753</v>
      </c>
      <c r="D932" s="197" t="str">
        <f t="shared" si="71"/>
        <v>Grande Ile</v>
      </c>
      <c r="E932" s="197" t="str">
        <f t="shared" si="72"/>
        <v>GRANDE ILE</v>
      </c>
      <c r="F932" s="189" t="str">
        <f t="shared" si="70"/>
        <v>ECOLE ELEMENTAIRE GRANDE ILE</v>
      </c>
      <c r="G932" s="72" t="s">
        <v>4754</v>
      </c>
      <c r="H932" s="72" t="s">
        <v>4718</v>
      </c>
      <c r="I932" s="73" t="s">
        <v>4719</v>
      </c>
      <c r="J932" s="74" t="s">
        <v>4755</v>
      </c>
      <c r="K932" s="72" t="s">
        <v>856</v>
      </c>
      <c r="L932" s="72" t="s">
        <v>165</v>
      </c>
      <c r="M932" s="75"/>
      <c r="N932" s="75"/>
      <c r="O932" s="75">
        <v>7992</v>
      </c>
      <c r="P932" s="72">
        <v>630490.4</v>
      </c>
      <c r="Q932" s="72">
        <v>6851941.9000000004</v>
      </c>
      <c r="R932" s="72">
        <v>48.763834000000003</v>
      </c>
      <c r="S932" s="72">
        <v>2.054325</v>
      </c>
      <c r="T932" s="194" t="str">
        <f t="shared" si="73"/>
        <v>GRANDE ILE</v>
      </c>
      <c r="U932" s="190" t="str">
        <f t="shared" si="74"/>
        <v>GRANDE ILE</v>
      </c>
      <c r="V932" s="76" t="s">
        <v>655</v>
      </c>
    </row>
    <row r="933" spans="1:22" ht="12.75" customHeight="1">
      <c r="A933" s="72" t="s">
        <v>4756</v>
      </c>
      <c r="B933" s="114" t="s">
        <v>4757</v>
      </c>
      <c r="C933" s="72" t="s">
        <v>4758</v>
      </c>
      <c r="D933" s="197" t="str">
        <f t="shared" si="71"/>
        <v>Grande Ile</v>
      </c>
      <c r="E933" s="197" t="str">
        <f t="shared" si="72"/>
        <v>GRANDE ILE</v>
      </c>
      <c r="F933" s="189" t="str">
        <f t="shared" si="70"/>
        <v>ECOLE MATERNELLE GRANDE ILE</v>
      </c>
      <c r="G933" s="72" t="s">
        <v>4759</v>
      </c>
      <c r="H933" s="72" t="s">
        <v>4718</v>
      </c>
      <c r="I933" s="73" t="s">
        <v>4719</v>
      </c>
      <c r="J933" s="74" t="s">
        <v>4760</v>
      </c>
      <c r="K933" s="72" t="s">
        <v>856</v>
      </c>
      <c r="L933" s="72" t="s">
        <v>83</v>
      </c>
      <c r="M933" s="75"/>
      <c r="N933" s="75"/>
      <c r="O933" s="75">
        <v>4893</v>
      </c>
      <c r="P933" s="72">
        <v>630489.4</v>
      </c>
      <c r="Q933" s="72">
        <v>6852010.2000000002</v>
      </c>
      <c r="R933" s="72">
        <v>48.764448000000002</v>
      </c>
      <c r="S933" s="72">
        <v>2.0543</v>
      </c>
      <c r="T933" s="194" t="str">
        <f t="shared" si="73"/>
        <v>GRANDE ILE</v>
      </c>
      <c r="U933" s="190" t="str">
        <f t="shared" si="74"/>
        <v>GRANDE ILE</v>
      </c>
      <c r="V933" s="76" t="s">
        <v>655</v>
      </c>
    </row>
    <row r="934" spans="1:22" ht="12.75" customHeight="1">
      <c r="R934" s="108"/>
      <c r="S934" s="108"/>
      <c r="T934" s="196"/>
      <c r="U934" s="192"/>
    </row>
  </sheetData>
  <autoFilter ref="B1:V933" xr:uid="{350C6EF4-4331-4251-A524-BBAA7BED06BF}"/>
  <hyperlinks>
    <hyperlink ref="B437" r:id="rId1" xr:uid="{9B173A3C-BB29-4551-991C-37823AAEB6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CB104"/>
  <sheetViews>
    <sheetView zoomScale="90" zoomScaleNormal="90" workbookViewId="0">
      <pane xSplit="2" ySplit="3" topLeftCell="BV95" activePane="bottomRight" state="frozen"/>
      <selection activeCell="P21" sqref="P21"/>
      <selection pane="topRight" activeCell="P21" sqref="P21"/>
      <selection pane="bottomLeft" activeCell="P21" sqref="P21"/>
      <selection pane="bottomRight" activeCell="CB4" sqref="CB4"/>
    </sheetView>
  </sheetViews>
  <sheetFormatPr baseColWidth="10" defaultColWidth="11.42578125" defaultRowHeight="15"/>
  <cols>
    <col min="1" max="1" width="4.42578125" style="12" customWidth="1"/>
    <col min="2" max="2" width="20.85546875" style="19" bestFit="1" customWidth="1"/>
    <col min="3" max="60" width="7.42578125" style="12" customWidth="1"/>
    <col min="61" max="62" width="7.85546875" style="12" customWidth="1"/>
    <col min="63" max="64" width="7.42578125" style="12" customWidth="1"/>
    <col min="65" max="67" width="7.85546875" style="12" customWidth="1"/>
    <col min="68" max="77" width="11.42578125" style="12"/>
    <col min="78" max="78" width="11.42578125" style="217"/>
    <col min="79" max="79" width="11.42578125" style="12"/>
    <col min="80" max="80" width="11.42578125" style="217"/>
    <col min="81" max="16384" width="11.42578125" style="12"/>
  </cols>
  <sheetData>
    <row r="1" spans="1:80">
      <c r="A1" s="12">
        <v>4</v>
      </c>
      <c r="C1" s="12">
        <v>3</v>
      </c>
      <c r="D1" s="12">
        <v>4</v>
      </c>
      <c r="E1" s="12">
        <v>5</v>
      </c>
      <c r="F1" s="12">
        <v>6</v>
      </c>
      <c r="G1" s="12">
        <v>7</v>
      </c>
      <c r="H1" s="12">
        <v>8</v>
      </c>
      <c r="I1" s="12">
        <v>9</v>
      </c>
      <c r="J1" s="12">
        <v>10</v>
      </c>
      <c r="K1" s="12">
        <v>11</v>
      </c>
      <c r="L1" s="12">
        <v>12</v>
      </c>
      <c r="M1" s="12">
        <v>13</v>
      </c>
      <c r="N1" s="12">
        <v>14</v>
      </c>
      <c r="O1" s="12">
        <v>15</v>
      </c>
      <c r="P1" s="12">
        <v>16</v>
      </c>
      <c r="Q1" s="12">
        <v>17</v>
      </c>
      <c r="R1" s="12">
        <v>18</v>
      </c>
      <c r="S1" s="12">
        <v>19</v>
      </c>
      <c r="T1" s="12">
        <v>20</v>
      </c>
      <c r="U1" s="12">
        <v>21</v>
      </c>
      <c r="V1" s="12">
        <v>22</v>
      </c>
      <c r="W1" s="12">
        <v>23</v>
      </c>
      <c r="X1" s="12">
        <v>24</v>
      </c>
      <c r="Y1" s="12">
        <v>25</v>
      </c>
      <c r="Z1" s="12">
        <v>26</v>
      </c>
      <c r="AA1" s="12">
        <v>27</v>
      </c>
      <c r="AB1" s="12">
        <v>28</v>
      </c>
      <c r="AC1" s="12">
        <v>29</v>
      </c>
      <c r="AD1" s="12">
        <v>30</v>
      </c>
      <c r="AE1" s="12">
        <v>31</v>
      </c>
      <c r="AF1" s="12">
        <v>32</v>
      </c>
      <c r="AG1" s="12">
        <v>33</v>
      </c>
      <c r="AH1" s="12">
        <v>34</v>
      </c>
      <c r="AI1" s="12">
        <v>35</v>
      </c>
      <c r="AJ1" s="12">
        <v>36</v>
      </c>
      <c r="AK1" s="12">
        <v>37</v>
      </c>
      <c r="AL1" s="12">
        <v>38</v>
      </c>
      <c r="AM1" s="12">
        <v>39</v>
      </c>
      <c r="AN1" s="12">
        <v>40</v>
      </c>
      <c r="AO1" s="12">
        <v>41</v>
      </c>
      <c r="AP1" s="12">
        <v>42</v>
      </c>
      <c r="AQ1" s="12">
        <v>43</v>
      </c>
      <c r="AR1" s="12">
        <v>44</v>
      </c>
      <c r="AS1" s="12">
        <v>45</v>
      </c>
      <c r="AT1" s="12">
        <v>46</v>
      </c>
      <c r="AU1" s="12">
        <v>47</v>
      </c>
      <c r="AV1" s="12">
        <v>48</v>
      </c>
      <c r="AW1" s="12">
        <v>49</v>
      </c>
      <c r="AX1" s="12">
        <v>50</v>
      </c>
      <c r="AY1" s="12">
        <v>51</v>
      </c>
      <c r="AZ1" s="12">
        <v>52</v>
      </c>
      <c r="BA1" s="12">
        <v>53</v>
      </c>
      <c r="BB1" s="12">
        <v>54</v>
      </c>
      <c r="BC1" s="12">
        <v>55</v>
      </c>
      <c r="BD1" s="12">
        <v>56</v>
      </c>
      <c r="BE1" s="12">
        <v>57</v>
      </c>
      <c r="BF1" s="12">
        <v>58</v>
      </c>
      <c r="BG1" s="12">
        <v>59</v>
      </c>
      <c r="BH1" s="12">
        <v>60</v>
      </c>
      <c r="BI1" s="12">
        <v>61</v>
      </c>
      <c r="BJ1" s="12">
        <v>62</v>
      </c>
      <c r="BK1" s="12">
        <v>63</v>
      </c>
      <c r="BL1" s="12">
        <v>64</v>
      </c>
      <c r="BM1" s="12">
        <v>65</v>
      </c>
      <c r="BN1" s="12">
        <v>66</v>
      </c>
      <c r="CB1"/>
    </row>
    <row r="2" spans="1:80" ht="120" customHeight="1">
      <c r="A2" s="20"/>
      <c r="B2" s="18"/>
      <c r="C2" s="329" t="str">
        <f>'Saisie des résultats'!$E8</f>
        <v>1.1 Communication</v>
      </c>
      <c r="D2" s="330"/>
      <c r="E2" s="329" t="str">
        <f>'Saisie des résultats'!$E9</f>
        <v>1.2 Prononciation</v>
      </c>
      <c r="F2" s="330"/>
      <c r="G2" s="329" t="str">
        <f>'Saisie des résultats'!$E10</f>
        <v>1.3 Syntaxe</v>
      </c>
      <c r="H2" s="330"/>
      <c r="I2" s="329" t="str">
        <f>'Saisie des résultats'!$E11</f>
        <v>2.1 Compréhension de consignes</v>
      </c>
      <c r="J2" s="330"/>
      <c r="K2" s="329" t="str">
        <f>'Saisie des résultats'!$E12</f>
        <v>2.2 Compréhension explicite (identif. personnages)</v>
      </c>
      <c r="L2" s="330"/>
      <c r="M2" s="329" t="str">
        <f>'Saisie des résultats'!$E13</f>
        <v>2.3 Compréhension implicite (liens entre les informations)</v>
      </c>
      <c r="N2" s="330"/>
      <c r="O2" s="329" t="str">
        <f>'Saisie des résultats'!$E14</f>
        <v>2.4 Interprétation</v>
      </c>
      <c r="P2" s="330"/>
      <c r="Q2" s="329" t="str">
        <f>'Saisie des résultats'!$E15</f>
        <v>3.1 Comptage syllabique</v>
      </c>
      <c r="R2" s="330"/>
      <c r="S2" s="329" t="str">
        <f>'Saisie des résultats'!$E16</f>
        <v>3.2 Rimes</v>
      </c>
      <c r="T2" s="330"/>
      <c r="U2" s="329" t="str">
        <f>'Saisie des résultats'!$E17</f>
        <v>3.3 Suppression syllabique</v>
      </c>
      <c r="V2" s="330"/>
      <c r="W2" s="329" t="str">
        <f>'Saisie des résultats'!$E18</f>
        <v>4.1 Connaître les concepts de l’écrit</v>
      </c>
      <c r="X2" s="330"/>
      <c r="Y2" s="329" t="str">
        <f>'Saisie des résultats'!$E19</f>
        <v>4.2 Reconnaître les lettres de l’alphabet</v>
      </c>
      <c r="Z2" s="330"/>
      <c r="AA2" s="329" t="str">
        <f>'Saisie des résultats'!$E20</f>
        <v>4.3 Essais d’écriture</v>
      </c>
      <c r="AB2" s="330"/>
      <c r="AC2" s="329" t="str">
        <f>'Saisie des résultats'!$E21</f>
        <v>4.4 Écriture du mot "lune"</v>
      </c>
      <c r="AD2" s="330"/>
      <c r="AE2" s="329" t="str">
        <f>'Saisie des résultats'!$E22</f>
        <v>4.5 Tenue du crayon</v>
      </c>
      <c r="AF2" s="330"/>
      <c r="AG2" s="329" t="str">
        <f>'Saisie des résultats'!$E23</f>
        <v>5.1.1 Dénombrer une collection</v>
      </c>
      <c r="AH2" s="330"/>
      <c r="AI2" s="331" t="str">
        <f>'Saisie des résultats'!$E24</f>
        <v>5.1.2 Dénombrer une collection</v>
      </c>
      <c r="AJ2" s="332"/>
      <c r="AK2" s="331" t="str">
        <f>'Saisie des résultats'!$E25</f>
        <v>5.1.3 Dénombrer une collection</v>
      </c>
      <c r="AL2" s="332"/>
      <c r="AM2" s="331" t="str">
        <f>'Saisie des résultats'!$E26</f>
        <v>5.1.4 Dénombrer une collection</v>
      </c>
      <c r="AN2" s="332"/>
      <c r="AO2" s="329" t="str">
        <f>'Saisie des résultats'!$E27</f>
        <v>5.2.1 Comparer des quantités</v>
      </c>
      <c r="AP2" s="330"/>
      <c r="AQ2" s="329" t="str">
        <f>'Saisie des résultats'!$E28</f>
        <v>5.2.2 Comparer des quantités</v>
      </c>
      <c r="AR2" s="330"/>
      <c r="AS2" s="329" t="str">
        <f>'Saisie des résultats'!$E29</f>
        <v>5.3 Exprimer la position d'un objet sur un rang</v>
      </c>
      <c r="AT2" s="330"/>
      <c r="AU2" s="329" t="str">
        <f>'Saisie des résultats'!$E30</f>
        <v>5.4 Réaliser une collection</v>
      </c>
      <c r="AV2" s="330"/>
      <c r="AW2" s="329" t="str">
        <f>'Saisie des résultats'!$E31</f>
        <v>5.5 Résoudre des problèmes : calcul sur les compléments</v>
      </c>
      <c r="AX2" s="330"/>
      <c r="AY2" s="329">
        <f>'Saisie des résultats'!$E32</f>
        <v>0</v>
      </c>
      <c r="AZ2" s="330"/>
      <c r="BA2" s="329" t="str">
        <f>'Épreuves facultatives'!$B12</f>
        <v>Maintien de l’attention, persévérance dans une activité</v>
      </c>
      <c r="BB2" s="330"/>
      <c r="BC2" s="329" t="str">
        <f>'Épreuves facultatives'!$B13</f>
        <v>Prise en compte de consignes collectives</v>
      </c>
      <c r="BD2" s="330"/>
      <c r="BE2" s="329" t="str">
        <f>'Épreuves facultatives'!$B14</f>
        <v>Participation aux activités, initiatives, coopération</v>
      </c>
      <c r="BF2" s="330"/>
      <c r="BG2" s="329" t="str">
        <f>'Épreuves facultatives'!$B15</f>
        <v>Prise en compte des règles de la vie commune</v>
      </c>
      <c r="BH2" s="330"/>
      <c r="BI2" s="333" t="s">
        <v>71</v>
      </c>
      <c r="BJ2" s="334"/>
      <c r="BK2" s="329" t="str">
        <f>'Saisie des résultats'!E28</f>
        <v>5.2.2 Comparer des quantités</v>
      </c>
      <c r="BL2" s="330"/>
      <c r="BM2" s="329" t="e">
        <f>'Saisie des résultats'!#REF!</f>
        <v>#REF!</v>
      </c>
      <c r="BN2" s="330"/>
    </row>
    <row r="3" spans="1:80" s="37" customFormat="1">
      <c r="A3" s="35"/>
      <c r="B3" s="36"/>
      <c r="C3" s="28" t="str">
        <f>'Saisie des résultats'!$G$7</f>
        <v/>
      </c>
      <c r="D3" s="28" t="e">
        <f>'Saisie des résultats'!#REF!</f>
        <v>#REF!</v>
      </c>
      <c r="E3" s="28" t="str">
        <f>'Saisie des résultats'!$G$7</f>
        <v/>
      </c>
      <c r="F3" s="28" t="e">
        <f>'Saisie des résultats'!#REF!</f>
        <v>#REF!</v>
      </c>
      <c r="G3" s="28" t="str">
        <f>'Saisie des résultats'!$G$7</f>
        <v/>
      </c>
      <c r="H3" s="28" t="e">
        <f>'Saisie des résultats'!#REF!</f>
        <v>#REF!</v>
      </c>
      <c r="I3" s="28" t="str">
        <f>'Saisie des résultats'!$G$7</f>
        <v/>
      </c>
      <c r="J3" s="28" t="e">
        <f>'Saisie des résultats'!#REF!</f>
        <v>#REF!</v>
      </c>
      <c r="K3" s="28" t="str">
        <f>'Saisie des résultats'!$G$7</f>
        <v/>
      </c>
      <c r="L3" s="28" t="e">
        <f>'Saisie des résultats'!#REF!</f>
        <v>#REF!</v>
      </c>
      <c r="M3" s="28" t="str">
        <f>'Saisie des résultats'!$G$7</f>
        <v/>
      </c>
      <c r="N3" s="28" t="e">
        <f>'Saisie des résultats'!#REF!</f>
        <v>#REF!</v>
      </c>
      <c r="O3" s="28" t="str">
        <f>'Saisie des résultats'!$G$7</f>
        <v/>
      </c>
      <c r="P3" s="28" t="e">
        <f>'Saisie des résultats'!#REF!</f>
        <v>#REF!</v>
      </c>
      <c r="Q3" s="28" t="str">
        <f>'Saisie des résultats'!$G$7</f>
        <v/>
      </c>
      <c r="R3" s="28" t="e">
        <f>'Saisie des résultats'!#REF!</f>
        <v>#REF!</v>
      </c>
      <c r="S3" s="28" t="str">
        <f>'Saisie des résultats'!$G$7</f>
        <v/>
      </c>
      <c r="T3" s="28" t="e">
        <f>'Saisie des résultats'!#REF!</f>
        <v>#REF!</v>
      </c>
      <c r="U3" s="28" t="str">
        <f>'Saisie des résultats'!$G$7</f>
        <v/>
      </c>
      <c r="V3" s="28" t="e">
        <f>'Saisie des résultats'!#REF!</f>
        <v>#REF!</v>
      </c>
      <c r="W3" s="28" t="str">
        <f>'Saisie des résultats'!$G$7</f>
        <v/>
      </c>
      <c r="X3" s="28" t="e">
        <f>'Saisie des résultats'!#REF!</f>
        <v>#REF!</v>
      </c>
      <c r="Y3" s="28" t="str">
        <f>'Saisie des résultats'!$G$7</f>
        <v/>
      </c>
      <c r="Z3" s="28" t="e">
        <f>'Saisie des résultats'!#REF!</f>
        <v>#REF!</v>
      </c>
      <c r="AA3" s="28" t="str">
        <f>'Saisie des résultats'!$G$7</f>
        <v/>
      </c>
      <c r="AB3" s="28" t="e">
        <f>'Saisie des résultats'!#REF!</f>
        <v>#REF!</v>
      </c>
      <c r="AC3" s="28" t="str">
        <f>'Saisie des résultats'!$G$7</f>
        <v/>
      </c>
      <c r="AD3" s="28" t="e">
        <f>'Saisie des résultats'!#REF!</f>
        <v>#REF!</v>
      </c>
      <c r="AE3" s="28" t="str">
        <f>'Saisie des résultats'!$G$7</f>
        <v/>
      </c>
      <c r="AF3" s="28" t="e">
        <f>'Saisie des résultats'!#REF!</f>
        <v>#REF!</v>
      </c>
      <c r="AG3" s="28" t="str">
        <f>'Saisie des résultats'!$G$7</f>
        <v/>
      </c>
      <c r="AH3" s="28" t="e">
        <f>'Saisie des résultats'!#REF!</f>
        <v>#REF!</v>
      </c>
      <c r="AI3" s="28" t="str">
        <f>'Saisie des résultats'!$G$7</f>
        <v/>
      </c>
      <c r="AJ3" s="28" t="e">
        <f>'Saisie des résultats'!#REF!</f>
        <v>#REF!</v>
      </c>
      <c r="AK3" s="28" t="str">
        <f>'Saisie des résultats'!$G$7</f>
        <v/>
      </c>
      <c r="AL3" s="28" t="e">
        <f>'Saisie des résultats'!#REF!</f>
        <v>#REF!</v>
      </c>
      <c r="AM3" s="28" t="str">
        <f>'Saisie des résultats'!$G$7</f>
        <v/>
      </c>
      <c r="AN3" s="28" t="e">
        <f>'Saisie des résultats'!#REF!</f>
        <v>#REF!</v>
      </c>
      <c r="AO3" s="28" t="str">
        <f>'Saisie des résultats'!$G$7</f>
        <v/>
      </c>
      <c r="AP3" s="28" t="e">
        <f>'Saisie des résultats'!#REF!</f>
        <v>#REF!</v>
      </c>
      <c r="AQ3" s="28" t="str">
        <f>'Saisie des résultats'!$G$7</f>
        <v/>
      </c>
      <c r="AR3" s="28" t="e">
        <f>'Saisie des résultats'!#REF!</f>
        <v>#REF!</v>
      </c>
      <c r="AS3" s="28" t="str">
        <f>'Saisie des résultats'!$G$7</f>
        <v/>
      </c>
      <c r="AT3" s="28" t="e">
        <f>'Saisie des résultats'!#REF!</f>
        <v>#REF!</v>
      </c>
      <c r="AU3" s="28" t="str">
        <f>'Saisie des résultats'!$G$7</f>
        <v/>
      </c>
      <c r="AV3" s="28" t="e">
        <f>'Saisie des résultats'!#REF!</f>
        <v>#REF!</v>
      </c>
      <c r="AW3" s="28" t="str">
        <f>'Saisie des résultats'!$G$7</f>
        <v/>
      </c>
      <c r="AX3" s="28" t="e">
        <f>'Saisie des résultats'!#REF!</f>
        <v>#REF!</v>
      </c>
      <c r="AY3" s="28" t="str">
        <f>'Saisie des résultats'!$G$7</f>
        <v/>
      </c>
      <c r="AZ3" s="28" t="e">
        <f>'Saisie des résultats'!#REF!</f>
        <v>#REF!</v>
      </c>
      <c r="BA3" s="28" t="str">
        <f>'Saisie des résultats'!$G$7</f>
        <v/>
      </c>
      <c r="BB3" s="28" t="e">
        <f>'Saisie des résultats'!#REF!</f>
        <v>#REF!</v>
      </c>
      <c r="BC3" s="28" t="str">
        <f>'Saisie des résultats'!$G$7</f>
        <v/>
      </c>
      <c r="BD3" s="28" t="e">
        <f>'Saisie des résultats'!#REF!</f>
        <v>#REF!</v>
      </c>
      <c r="BE3" s="28" t="str">
        <f>'Saisie des résultats'!$G$7</f>
        <v/>
      </c>
      <c r="BF3" s="28" t="e">
        <f>'Saisie des résultats'!#REF!</f>
        <v>#REF!</v>
      </c>
      <c r="BG3" s="28" t="str">
        <f>'Saisie des résultats'!$G$7</f>
        <v/>
      </c>
      <c r="BH3" s="28" t="e">
        <f>'Saisie des résultats'!#REF!</f>
        <v>#REF!</v>
      </c>
      <c r="BI3" s="28" t="str">
        <f>'Saisie des résultats'!$G$7</f>
        <v/>
      </c>
      <c r="BJ3" s="28" t="e">
        <f>'Saisie des résultats'!#REF!</f>
        <v>#REF!</v>
      </c>
      <c r="BK3" s="28" t="str">
        <f>'Saisie des résultats'!$G$7</f>
        <v/>
      </c>
      <c r="BL3" s="28" t="e">
        <f>'Saisie des résultats'!#REF!</f>
        <v>#REF!</v>
      </c>
      <c r="BM3" s="28" t="str">
        <f>'Saisie des résultats'!$G$7</f>
        <v/>
      </c>
      <c r="BN3" s="28" t="e">
        <f>'Saisie des résultats'!#REF!</f>
        <v>#REF!</v>
      </c>
      <c r="BX3" s="12"/>
      <c r="BZ3" s="217"/>
      <c r="CB3" s="217" t="s">
        <v>4805</v>
      </c>
    </row>
    <row r="4" spans="1:80">
      <c r="A4" s="11" t="str">
        <f>'Liste élèves'!A7</f>
        <v/>
      </c>
      <c r="B4" s="17" t="str">
        <f>références!K2</f>
        <v/>
      </c>
      <c r="C4" s="16" t="str">
        <f>IF(COUNTA('Saisie des résultats'!$G$8)=0,"",'Saisie des résultats'!$G$8)</f>
        <v/>
      </c>
      <c r="D4" s="16" t="e">
        <f>IF(COUNTA('Saisie des résultats'!#REF!)=0,"",'Saisie des résultats'!#REF!)</f>
        <v>#REF!</v>
      </c>
      <c r="E4" s="16" t="str">
        <f>IF(COUNTA('Saisie des résultats'!$G$9)=0,"",'Saisie des résultats'!$G$9)</f>
        <v/>
      </c>
      <c r="F4" s="16" t="e">
        <f>IF(COUNTA('Saisie des résultats'!#REF!)=0,"",'Saisie des résultats'!#REF!)</f>
        <v>#REF!</v>
      </c>
      <c r="G4" s="16" t="str">
        <f>IF(COUNTA('Saisie des résultats'!$G$10)=0,"",'Saisie des résultats'!$G$10)</f>
        <v/>
      </c>
      <c r="H4" s="16" t="e">
        <f>IF(COUNTA('Saisie des résultats'!#REF!)=0,"",'Saisie des résultats'!#REF!)</f>
        <v>#REF!</v>
      </c>
      <c r="I4" s="16" t="str">
        <f>IF(COUNTA('Saisie des résultats'!$G$11)=0,"",'Saisie des résultats'!$G$11)</f>
        <v/>
      </c>
      <c r="J4" s="16" t="e">
        <f>IF(COUNTA('Saisie des résultats'!#REF!)=0,"",'Saisie des résultats'!#REF!)</f>
        <v>#REF!</v>
      </c>
      <c r="K4" s="16" t="str">
        <f>IF(COUNTA('Saisie des résultats'!$G$12)=0,"",'Saisie des résultats'!$G$12)</f>
        <v/>
      </c>
      <c r="L4" s="16" t="e">
        <f>IF(COUNTA('Saisie des résultats'!#REF!)=0,"",'Saisie des résultats'!#REF!)</f>
        <v>#REF!</v>
      </c>
      <c r="M4" s="16" t="str">
        <f>IF(COUNTA('Saisie des résultats'!$G$13)=0,"",'Saisie des résultats'!$G$13)</f>
        <v/>
      </c>
      <c r="N4" s="16" t="e">
        <f>IF(COUNTA('Saisie des résultats'!#REF!)=0,"",'Saisie des résultats'!#REF!)</f>
        <v>#REF!</v>
      </c>
      <c r="O4" s="16" t="str">
        <f>IF(COUNTA('Saisie des résultats'!$G$14)=0,"",'Saisie des résultats'!$G$14)</f>
        <v/>
      </c>
      <c r="P4" s="16" t="e">
        <f>IF(COUNTA('Saisie des résultats'!#REF!)=0,"",'Saisie des résultats'!#REF!)</f>
        <v>#REF!</v>
      </c>
      <c r="Q4" s="16" t="str">
        <f>IF(COUNTA('Saisie des résultats'!$G$15)=0,"",'Saisie des résultats'!$G$15)</f>
        <v/>
      </c>
      <c r="R4" s="16" t="e">
        <f>IF(COUNTA('Saisie des résultats'!#REF!)=0,"",'Saisie des résultats'!#REF!)</f>
        <v>#REF!</v>
      </c>
      <c r="S4" s="16" t="str">
        <f>IF(COUNTA('Saisie des résultats'!$G$16)=0,"",'Saisie des résultats'!$G$16)</f>
        <v/>
      </c>
      <c r="T4" s="16" t="e">
        <f>IF(COUNTA('Saisie des résultats'!#REF!)=0,"",'Saisie des résultats'!#REF!)</f>
        <v>#REF!</v>
      </c>
      <c r="U4" s="16" t="str">
        <f>IF(COUNTA('Saisie des résultats'!$G$17)=0,"",'Saisie des résultats'!$G$17)</f>
        <v/>
      </c>
      <c r="V4" s="16" t="e">
        <f>IF(COUNTA('Saisie des résultats'!#REF!)=0,"",'Saisie des résultats'!#REF!)</f>
        <v>#REF!</v>
      </c>
      <c r="W4" s="16" t="str">
        <f>IF(COUNTA('Saisie des résultats'!$G$18)=0,"",'Saisie des résultats'!$G$18)</f>
        <v/>
      </c>
      <c r="X4" s="16" t="e">
        <f>IF(COUNTA('Saisie des résultats'!#REF!)=0,"",'Saisie des résultats'!#REF!)</f>
        <v>#REF!</v>
      </c>
      <c r="Y4" s="16" t="str">
        <f>IF(COUNTA('Saisie des résultats'!$G$19)=0,"",'Saisie des résultats'!$G$19)</f>
        <v/>
      </c>
      <c r="Z4" s="16" t="e">
        <f>IF(COUNTA('Saisie des résultats'!#REF!)=0,"",'Saisie des résultats'!#REF!)</f>
        <v>#REF!</v>
      </c>
      <c r="AA4" s="16" t="str">
        <f>IF(COUNTA('Saisie des résultats'!$G$20)=0,"",'Saisie des résultats'!$G$20)</f>
        <v/>
      </c>
      <c r="AB4" s="16" t="e">
        <f>IF(COUNTA('Saisie des résultats'!#REF!)=0,"",'Saisie des résultats'!#REF!)</f>
        <v>#REF!</v>
      </c>
      <c r="AC4" s="16" t="str">
        <f>IF(COUNTA('Saisie des résultats'!$G$21)=0,"",'Saisie des résultats'!$G$21)</f>
        <v/>
      </c>
      <c r="AD4" s="16" t="e">
        <f>IF(COUNTA('Saisie des résultats'!#REF!)=0,"",'Saisie des résultats'!#REF!)</f>
        <v>#REF!</v>
      </c>
      <c r="AE4" s="16" t="str">
        <f>IF(COUNTA('Saisie des résultats'!$G$22)=0,"",'Saisie des résultats'!$G$22)</f>
        <v/>
      </c>
      <c r="AF4" s="16" t="e">
        <f>IF(COUNTA('Saisie des résultats'!#REF!)=0,"",'Saisie des résultats'!#REF!)</f>
        <v>#REF!</v>
      </c>
      <c r="AG4" s="16" t="str">
        <f>IF(COUNTA('Saisie des résultats'!$G$23)=0,"",'Saisie des résultats'!$G$23)</f>
        <v/>
      </c>
      <c r="AH4" s="16" t="e">
        <f>IF(COUNTA('Saisie des résultats'!#REF!)=0,"",'Saisie des résultats'!#REF!)</f>
        <v>#REF!</v>
      </c>
      <c r="AI4" s="16" t="str">
        <f>IF(COUNTA('Saisie des résultats'!$G$24)=0,"",'Saisie des résultats'!$G$24)</f>
        <v/>
      </c>
      <c r="AJ4" s="16" t="e">
        <f>IF(COUNTA('Saisie des résultats'!#REF!)=0,"",'Saisie des résultats'!#REF!)</f>
        <v>#REF!</v>
      </c>
      <c r="AK4" s="16" t="str">
        <f>IF(COUNTA('Saisie des résultats'!$G$25)=0,"",'Saisie des résultats'!$G$25)</f>
        <v/>
      </c>
      <c r="AL4" s="16" t="e">
        <f>IF(COUNTA('Saisie des résultats'!#REF!)=0,"",'Saisie des résultats'!#REF!)</f>
        <v>#REF!</v>
      </c>
      <c r="AM4" s="16" t="str">
        <f>IF(COUNTA('Saisie des résultats'!$G$26)=0,"",'Saisie des résultats'!$G$26)</f>
        <v/>
      </c>
      <c r="AN4" s="16" t="e">
        <f>IF(COUNTA('Saisie des résultats'!#REF!)=0,"",'Saisie des résultats'!#REF!)</f>
        <v>#REF!</v>
      </c>
      <c r="AO4" s="16" t="str">
        <f>IF(COUNTA('Saisie des résultats'!$G$27)=0,"",'Saisie des résultats'!$G$27)</f>
        <v/>
      </c>
      <c r="AP4" s="16" t="str">
        <f>IF(COUNTA('Épreuves facultatives'!$G$6)=0,"",'Épreuves facultatives'!$G$6)</f>
        <v/>
      </c>
      <c r="AQ4" s="16" t="str">
        <f>IF(COUNTA('Saisie des résultats'!$G$28)=0,"",'Saisie des résultats'!$G$28)</f>
        <v/>
      </c>
      <c r="AR4" s="16" t="str">
        <f>IF(COUNTA('Épreuves facultatives'!$G$7)=0,"",'Épreuves facultatives'!$G$7)</f>
        <v/>
      </c>
      <c r="AS4" s="16" t="str">
        <f>IF(COUNTA('Saisie des résultats'!$G$29)=0,"",'Saisie des résultats'!$G$29)</f>
        <v/>
      </c>
      <c r="AT4" s="16" t="str">
        <f>IF(COUNTA('Épreuves facultatives'!$G$8)=0,"",'Épreuves facultatives'!$G$8)</f>
        <v/>
      </c>
      <c r="AU4" s="16" t="str">
        <f>IF(COUNTA('Saisie des résultats'!$G$30)=0,"",'Saisie des résultats'!$G$30)</f>
        <v/>
      </c>
      <c r="AV4" s="16" t="str">
        <f>IF(COUNTA('Épreuves facultatives'!$G$9)=0,"",'Épreuves facultatives'!$G$9)</f>
        <v/>
      </c>
      <c r="AW4" s="16" t="str">
        <f>IF(COUNTA('Saisie des résultats'!$G$31)=0,"",'Saisie des résultats'!$G$31)</f>
        <v/>
      </c>
      <c r="AX4" s="16" t="str">
        <f>IF(COUNTA('Épreuves facultatives'!$G$10)=0,"",'Épreuves facultatives'!$G$10)</f>
        <v/>
      </c>
      <c r="AY4" s="16" t="str">
        <f>IF(COUNTA('Épreuves facultatives'!$F$11)=0,"",'Épreuves facultatives'!$F$11)</f>
        <v/>
      </c>
      <c r="AZ4" s="16" t="str">
        <f>IF(COUNTA('Épreuves facultatives'!$G$11)=0,"",'Épreuves facultatives'!$G$11)</f>
        <v/>
      </c>
      <c r="BA4" s="16" t="str">
        <f>IF(COUNTA('Épreuves facultatives'!$F$12)=0,"",'Épreuves facultatives'!$F$12)</f>
        <v/>
      </c>
      <c r="BB4" s="16" t="str">
        <f>IF(COUNTA('Épreuves facultatives'!$G$12)=0,"",'Épreuves facultatives'!$G$12)</f>
        <v/>
      </c>
      <c r="BC4" s="16" t="str">
        <f>IF(COUNTA('Épreuves facultatives'!$F$13)=0,"",'Épreuves facultatives'!$F$13)</f>
        <v/>
      </c>
      <c r="BD4" s="16" t="str">
        <f>IF(COUNTA('Épreuves facultatives'!$G$13)=0,"",'Épreuves facultatives'!$G$13)</f>
        <v/>
      </c>
      <c r="BE4" s="16" t="str">
        <f>IF(COUNTA('Épreuves facultatives'!$F$14)=0,"",'Épreuves facultatives'!$F$14)</f>
        <v/>
      </c>
      <c r="BF4" s="16" t="str">
        <f>IF(COUNTA('Épreuves facultatives'!$G$14)=0,"",'Épreuves facultatives'!$G$14)</f>
        <v/>
      </c>
      <c r="BG4" s="16" t="str">
        <f>IF(COUNTA('Épreuves facultatives'!$F$15)=0,"",'Épreuves facultatives'!$F$15)</f>
        <v/>
      </c>
      <c r="BH4" s="16" t="str">
        <f>IF(COUNTA('Épreuves facultatives'!$G$15)=0,"",'Épreuves facultatives'!$G$15)</f>
        <v/>
      </c>
      <c r="BI4" s="16" t="str">
        <f>IF(COUNTA('Saisie des résultats'!$G$29)=0,"",'Saisie des résultats'!$G$29)</f>
        <v/>
      </c>
      <c r="BJ4" s="16" t="e">
        <f>IF(COUNTA('Saisie des résultats'!#REF!)=0,"",'Saisie des résultats'!#REF!)</f>
        <v>#REF!</v>
      </c>
      <c r="BK4" s="16" t="str">
        <f>IF(COUNTA('Saisie des résultats'!$G$28)=0,"",'Saisie des résultats'!$G$28)</f>
        <v/>
      </c>
      <c r="BL4" s="16" t="e">
        <f>IF(COUNTA('Saisie des résultats'!#REF!)=0,"",'Saisie des résultats'!#REF!)</f>
        <v>#REF!</v>
      </c>
      <c r="BM4" s="16" t="e">
        <f>IF(COUNTA('Saisie des résultats'!#REF!)=0,"",'Saisie des résultats'!#REF!)</f>
        <v>#REF!</v>
      </c>
      <c r="BN4" s="16" t="e">
        <f>IF(COUNTA('Saisie des résultats'!#REF!)=0,"",'Saisie des résultats'!#REF!)</f>
        <v>#REF!</v>
      </c>
      <c r="BZ4" s="217" t="str">
        <f>IF(B:B&lt;&gt;"",ROW(),"")</f>
        <v/>
      </c>
      <c r="CB4" s="217" t="str">
        <f>IFERROR(INDEX(B:B,SMALL(BZ:BZ,ROW(A1))),"")</f>
        <v/>
      </c>
    </row>
    <row r="5" spans="1:80">
      <c r="A5" s="11" t="str">
        <f>'Liste élèves'!A8</f>
        <v/>
      </c>
      <c r="B5" s="17" t="str">
        <f>références!K3</f>
        <v/>
      </c>
      <c r="C5" s="16" t="str">
        <f>IF(COUNTA('Saisie des résultats'!H$8)=0,"",'Saisie des résultats'!$H$8)</f>
        <v/>
      </c>
      <c r="D5" s="16" t="e">
        <f>IF(COUNTA('Saisie des résultats'!#REF!)=0,"",'Saisie des résultats'!#REF!)</f>
        <v>#REF!</v>
      </c>
      <c r="E5" s="16" t="str">
        <f>IF(COUNTA('Saisie des résultats'!$H$9)=0,"",'Saisie des résultats'!$H$9)</f>
        <v/>
      </c>
      <c r="F5" s="16" t="e">
        <f>IF(COUNTA('Saisie des résultats'!#REF!)=0,"",'Saisie des résultats'!#REF!)</f>
        <v>#REF!</v>
      </c>
      <c r="G5" s="16" t="str">
        <f>IF(COUNTA('Saisie des résultats'!$H$10)=0,"",'Saisie des résultats'!$H$10)</f>
        <v/>
      </c>
      <c r="H5" s="16" t="e">
        <f>IF(COUNTA('Saisie des résultats'!#REF!)=0,"",'Saisie des résultats'!#REF!)</f>
        <v>#REF!</v>
      </c>
      <c r="I5" s="16" t="str">
        <f>IF(COUNTA('Saisie des résultats'!$H$11)=0,"",'Saisie des résultats'!$H$11)</f>
        <v/>
      </c>
      <c r="J5" s="16" t="e">
        <f>IF(COUNTA('Saisie des résultats'!#REF!)=0,"",'Saisie des résultats'!#REF!)</f>
        <v>#REF!</v>
      </c>
      <c r="K5" s="16" t="str">
        <f>IF(COUNTA('Saisie des résultats'!$H$12)=0,"",'Saisie des résultats'!$H$12)</f>
        <v/>
      </c>
      <c r="L5" s="16" t="e">
        <f>IF(COUNTA('Saisie des résultats'!#REF!)=0,"",'Saisie des résultats'!#REF!)</f>
        <v>#REF!</v>
      </c>
      <c r="M5" s="16" t="str">
        <f>IF(COUNTA('Saisie des résultats'!$H$13)=0,"",'Saisie des résultats'!$H$13)</f>
        <v/>
      </c>
      <c r="N5" s="16" t="e">
        <f>IF(COUNTA('Saisie des résultats'!#REF!)=0,"",'Saisie des résultats'!#REF!)</f>
        <v>#REF!</v>
      </c>
      <c r="O5" s="16" t="str">
        <f>IF(COUNTA('Saisie des résultats'!$H$14)=0,"",'Saisie des résultats'!$H$14)</f>
        <v/>
      </c>
      <c r="P5" s="16" t="e">
        <f>IF(COUNTA('Saisie des résultats'!#REF!)=0,"",'Saisie des résultats'!#REF!)</f>
        <v>#REF!</v>
      </c>
      <c r="Q5" s="16" t="str">
        <f>IF(COUNTA('Saisie des résultats'!$H$15)=0,"",'Saisie des résultats'!$H$15)</f>
        <v/>
      </c>
      <c r="R5" s="16" t="e">
        <f>IF(COUNTA('Saisie des résultats'!#REF!)=0,"",'Saisie des résultats'!#REF!)</f>
        <v>#REF!</v>
      </c>
      <c r="S5" s="16" t="str">
        <f>IF(COUNTA('Saisie des résultats'!$H$16)=0,"",'Saisie des résultats'!$H$16)</f>
        <v/>
      </c>
      <c r="T5" s="16" t="e">
        <f>IF(COUNTA('Saisie des résultats'!#REF!)=0,"",'Saisie des résultats'!#REF!)</f>
        <v>#REF!</v>
      </c>
      <c r="U5" s="16" t="str">
        <f>IF(COUNTA('Saisie des résultats'!$H$17)=0,"",'Saisie des résultats'!$H$17)</f>
        <v/>
      </c>
      <c r="V5" s="16" t="e">
        <f>IF(COUNTA('Saisie des résultats'!#REF!)=0,"",'Saisie des résultats'!#REF!)</f>
        <v>#REF!</v>
      </c>
      <c r="W5" s="16" t="str">
        <f>IF(COUNTA('Saisie des résultats'!$H$18)=0,"",'Saisie des résultats'!$H$18)</f>
        <v/>
      </c>
      <c r="X5" s="16" t="e">
        <f>IF(COUNTA('Saisie des résultats'!#REF!)=0,"",'Saisie des résultats'!#REF!)</f>
        <v>#REF!</v>
      </c>
      <c r="Y5" s="16" t="str">
        <f>IF(COUNTA('Saisie des résultats'!$H$19)=0,"",'Saisie des résultats'!$H$19)</f>
        <v/>
      </c>
      <c r="Z5" s="16" t="e">
        <f>IF(COUNTA('Saisie des résultats'!#REF!)=0,"",'Saisie des résultats'!#REF!)</f>
        <v>#REF!</v>
      </c>
      <c r="AA5" s="16" t="str">
        <f>IF(COUNTA('Saisie des résultats'!$H$20)=0,"",'Saisie des résultats'!$H$20)</f>
        <v/>
      </c>
      <c r="AB5" s="16" t="e">
        <f>IF(COUNTA('Saisie des résultats'!#REF!)=0,"",'Saisie des résultats'!#REF!)</f>
        <v>#REF!</v>
      </c>
      <c r="AC5" s="16" t="str">
        <f>IF(COUNTA('Saisie des résultats'!$H$21)=0,"",'Saisie des résultats'!$H$21)</f>
        <v/>
      </c>
      <c r="AD5" s="16" t="e">
        <f>IF(COUNTA('Saisie des résultats'!#REF!)=0,"",'Saisie des résultats'!#REF!)</f>
        <v>#REF!</v>
      </c>
      <c r="AE5" s="16" t="str">
        <f>IF(COUNTA('Saisie des résultats'!$H$22)=0,"",'Saisie des résultats'!$H$22)</f>
        <v/>
      </c>
      <c r="AF5" s="16" t="e">
        <f>IF(COUNTA('Saisie des résultats'!#REF!)=0,"",'Saisie des résultats'!#REF!)</f>
        <v>#REF!</v>
      </c>
      <c r="AG5" s="16" t="str">
        <f>IF(COUNTA('Saisie des résultats'!$H$23)=0,"",'Saisie des résultats'!$H$23)</f>
        <v/>
      </c>
      <c r="AH5" s="16" t="e">
        <f>IF(COUNTA('Saisie des résultats'!#REF!)=0,"",'Saisie des résultats'!#REF!)</f>
        <v>#REF!</v>
      </c>
      <c r="AI5" s="16" t="str">
        <f>IF(COUNTA('Saisie des résultats'!$H$24)=0,"",'Saisie des résultats'!$H$24)</f>
        <v/>
      </c>
      <c r="AJ5" s="16" t="e">
        <f>IF(COUNTA('Saisie des résultats'!#REF!)=0,"",'Saisie des résultats'!#REF!)</f>
        <v>#REF!</v>
      </c>
      <c r="AK5" s="16" t="str">
        <f>IF(COUNTA('Saisie des résultats'!$H$25)=0,"",'Saisie des résultats'!$H$25)</f>
        <v/>
      </c>
      <c r="AL5" s="16" t="e">
        <f>IF(COUNTA('Saisie des résultats'!#REF!)=0,"",'Saisie des résultats'!#REF!)</f>
        <v>#REF!</v>
      </c>
      <c r="AM5" s="16" t="str">
        <f>IF(COUNTA('Saisie des résultats'!$H$26)=0,"",'Saisie des résultats'!$H$26)</f>
        <v/>
      </c>
      <c r="AN5" s="16" t="e">
        <f>IF(COUNTA('Saisie des résultats'!#REF!)=0,"",'Saisie des résultats'!#REF!)</f>
        <v>#REF!</v>
      </c>
      <c r="AO5" s="16" t="str">
        <f>IF(COUNTA('Saisie des résultats'!$H$27)=0,"",'Saisie des résultats'!$H$27)</f>
        <v/>
      </c>
      <c r="AP5" s="16" t="str">
        <f>IF(COUNTA('Épreuves facultatives'!$I$6)=0,"",'Épreuves facultatives'!$I$6)</f>
        <v/>
      </c>
      <c r="AQ5" s="16" t="str">
        <f>IF(COUNTA('Saisie des résultats'!$H$28)=0,"",'Saisie des résultats'!$H$28)</f>
        <v/>
      </c>
      <c r="AR5" s="16" t="str">
        <f>IF(COUNTA('Épreuves facultatives'!$I$7)=0,"",'Épreuves facultatives'!$I$7)</f>
        <v/>
      </c>
      <c r="AS5" s="16" t="str">
        <f>IF(COUNTA('Saisie des résultats'!$H$29)=0,"",'Saisie des résultats'!$H$29)</f>
        <v/>
      </c>
      <c r="AT5" s="16" t="str">
        <f>IF(COUNTA('Épreuves facultatives'!$I$8)=0,"",'Épreuves facultatives'!$I$8)</f>
        <v/>
      </c>
      <c r="AU5" s="16" t="str">
        <f>IF(COUNTA('Saisie des résultats'!$H$30)=0,"",'Saisie des résultats'!$H$30)</f>
        <v/>
      </c>
      <c r="AV5" s="16" t="str">
        <f>IF(COUNTA('Épreuves facultatives'!$I$9)=0,"",'Épreuves facultatives'!$I$9)</f>
        <v/>
      </c>
      <c r="AW5" s="16" t="str">
        <f>IF(COUNTA('Saisie des résultats'!$H$31)=0,"",'Saisie des résultats'!$H$31)</f>
        <v/>
      </c>
      <c r="AX5" s="16" t="str">
        <f>IF(COUNTA('Épreuves facultatives'!$I$10)=0,"",'Épreuves facultatives'!$I$10)</f>
        <v/>
      </c>
      <c r="AY5" s="16" t="str">
        <f>IF(COUNTA('Épreuves facultatives'!$H$11)=0,"",'Épreuves facultatives'!$H$11)</f>
        <v/>
      </c>
      <c r="AZ5" s="16" t="str">
        <f>IF(COUNTA('Épreuves facultatives'!$I$11)=0,"",'Épreuves facultatives'!$I$11)</f>
        <v/>
      </c>
      <c r="BA5" s="16" t="str">
        <f>IF(COUNTA('Épreuves facultatives'!$H$12)=0,"",'Épreuves facultatives'!$H$12)</f>
        <v/>
      </c>
      <c r="BB5" s="16" t="str">
        <f>IF(COUNTA('Épreuves facultatives'!$I$12)=0,"",'Épreuves facultatives'!$I$12)</f>
        <v/>
      </c>
      <c r="BC5" s="16" t="str">
        <f>IF(COUNTA('Épreuves facultatives'!$H$13)=0,"",'Épreuves facultatives'!$H$13)</f>
        <v/>
      </c>
      <c r="BD5" s="16" t="str">
        <f>IF(COUNTA('Épreuves facultatives'!$I$13)=0,"",'Épreuves facultatives'!$I$13)</f>
        <v/>
      </c>
      <c r="BE5" s="16" t="str">
        <f>IF(COUNTA('Épreuves facultatives'!$H$14)=0,"",'Épreuves facultatives'!$H$14)</f>
        <v/>
      </c>
      <c r="BF5" s="16" t="str">
        <f>IF(COUNTA('Épreuves facultatives'!$I$14)=0,"",'Épreuves facultatives'!$I$14)</f>
        <v/>
      </c>
      <c r="BG5" s="16" t="str">
        <f>IF(COUNTA('Épreuves facultatives'!$H$15)=0,"",'Épreuves facultatives'!$H$15)</f>
        <v/>
      </c>
      <c r="BH5" s="16" t="str">
        <f>IF(COUNTA('Épreuves facultatives'!$I$15)=0,"",'Épreuves facultatives'!$I$15)</f>
        <v/>
      </c>
      <c r="BI5" s="16" t="str">
        <f>IF(COUNTA('Saisie des résultats'!$H$29)=0,"",'Saisie des résultats'!$H$29)</f>
        <v/>
      </c>
      <c r="BJ5" s="16" t="e">
        <f>IF(COUNTA('Saisie des résultats'!#REF!)=0,"",'Saisie des résultats'!#REF!)</f>
        <v>#REF!</v>
      </c>
      <c r="BK5" s="16" t="str">
        <f>IF(COUNTA('Saisie des résultats'!$H$28)=0,"",'Saisie des résultats'!$H$28)</f>
        <v/>
      </c>
      <c r="BL5" s="16" t="e">
        <f>IF(COUNTA('Saisie des résultats'!#REF!)=0,"",'Saisie des résultats'!#REF!)</f>
        <v>#REF!</v>
      </c>
      <c r="BM5" s="16" t="e">
        <f>IF(COUNTA('Saisie des résultats'!#REF!)=0,"",'Saisie des résultats'!#REF!)</f>
        <v>#REF!</v>
      </c>
      <c r="BN5" s="16" t="e">
        <f>IF(COUNTA('Saisie des résultats'!#REF!)=0,"",'Saisie des résultats'!#REF!)</f>
        <v>#REF!</v>
      </c>
      <c r="BZ5" s="217" t="str">
        <f t="shared" ref="BZ5:BZ68" si="0">IF(B:B&lt;&gt;"",ROW(),"")</f>
        <v/>
      </c>
      <c r="CB5" s="217" t="str">
        <f t="shared" ref="CB5:CB68" si="1">IFERROR(INDEX(B:B,SMALL(BZ:BZ,ROW(A2))),"")</f>
        <v/>
      </c>
    </row>
    <row r="6" spans="1:80">
      <c r="A6" s="11" t="str">
        <f>'Liste élèves'!A9</f>
        <v/>
      </c>
      <c r="B6" s="17" t="str">
        <f>références!K4</f>
        <v/>
      </c>
      <c r="C6" s="16" t="str">
        <f>IF(COUNTA('Saisie des résultats'!$I$8)=0,"",'Saisie des résultats'!$I$8)</f>
        <v/>
      </c>
      <c r="D6" s="16" t="e">
        <f>IF(COUNTA('Saisie des résultats'!#REF!)=0,"",'Saisie des résultats'!#REF!)</f>
        <v>#REF!</v>
      </c>
      <c r="E6" s="16" t="str">
        <f>IF(COUNTA('Saisie des résultats'!$I$9)=0,"",'Saisie des résultats'!$I$9)</f>
        <v/>
      </c>
      <c r="F6" s="16" t="e">
        <f>IF(COUNTA('Saisie des résultats'!#REF!)=0,"",'Saisie des résultats'!#REF!)</f>
        <v>#REF!</v>
      </c>
      <c r="G6" s="16" t="str">
        <f>IF(COUNTA('Saisie des résultats'!$I$10)=0,"",'Saisie des résultats'!$I$10)</f>
        <v/>
      </c>
      <c r="H6" s="16" t="e">
        <f>IF(COUNTA('Saisie des résultats'!#REF!)=0,"",'Saisie des résultats'!#REF!)</f>
        <v>#REF!</v>
      </c>
      <c r="I6" s="16" t="str">
        <f>IF(COUNTA('Saisie des résultats'!$I$11)=0,"",'Saisie des résultats'!$I$11)</f>
        <v/>
      </c>
      <c r="J6" s="16" t="e">
        <f>IF(COUNTA('Saisie des résultats'!#REF!)=0,"",'Saisie des résultats'!#REF!)</f>
        <v>#REF!</v>
      </c>
      <c r="K6" s="16" t="str">
        <f>IF(COUNTA('Saisie des résultats'!$I$12)=0,"",'Saisie des résultats'!$I$12)</f>
        <v/>
      </c>
      <c r="L6" s="16" t="e">
        <f>IF(COUNTA('Saisie des résultats'!#REF!)=0,"",'Saisie des résultats'!#REF!)</f>
        <v>#REF!</v>
      </c>
      <c r="M6" s="16" t="str">
        <f>IF(COUNTA('Saisie des résultats'!$I$13)=0,"",'Saisie des résultats'!$I$13)</f>
        <v/>
      </c>
      <c r="N6" s="16" t="e">
        <f>IF(COUNTA('Saisie des résultats'!#REF!)=0,"",'Saisie des résultats'!#REF!)</f>
        <v>#REF!</v>
      </c>
      <c r="O6" s="16" t="str">
        <f>IF(COUNTA('Saisie des résultats'!$I$14)=0,"",'Saisie des résultats'!$I$14)</f>
        <v/>
      </c>
      <c r="P6" s="16" t="e">
        <f>IF(COUNTA('Saisie des résultats'!#REF!)=0,"",'Saisie des résultats'!#REF!)</f>
        <v>#REF!</v>
      </c>
      <c r="Q6" s="16" t="str">
        <f>IF(COUNTA('Saisie des résultats'!$I$15)=0,"",'Saisie des résultats'!$I$15)</f>
        <v/>
      </c>
      <c r="R6" s="16" t="e">
        <f>IF(COUNTA('Saisie des résultats'!#REF!)=0,"",'Saisie des résultats'!#REF!)</f>
        <v>#REF!</v>
      </c>
      <c r="S6" s="16" t="str">
        <f>IF(COUNTA('Saisie des résultats'!$I$16)=0,"",'Saisie des résultats'!$I$16)</f>
        <v/>
      </c>
      <c r="T6" s="16" t="e">
        <f>IF(COUNTA('Saisie des résultats'!#REF!)=0,"",'Saisie des résultats'!#REF!)</f>
        <v>#REF!</v>
      </c>
      <c r="U6" s="16" t="str">
        <f>IF(COUNTA('Saisie des résultats'!$I$17)=0,"",'Saisie des résultats'!$I$17)</f>
        <v/>
      </c>
      <c r="V6" s="16" t="e">
        <f>IF(COUNTA('Saisie des résultats'!#REF!)=0,"",'Saisie des résultats'!#REF!)</f>
        <v>#REF!</v>
      </c>
      <c r="W6" s="16" t="str">
        <f>IF(COUNTA('Saisie des résultats'!$I$18)=0,"",'Saisie des résultats'!$I$18)</f>
        <v/>
      </c>
      <c r="X6" s="16" t="e">
        <f>IF(COUNTA('Saisie des résultats'!#REF!)=0,"",'Saisie des résultats'!#REF!)</f>
        <v>#REF!</v>
      </c>
      <c r="Y6" s="16" t="str">
        <f>IF(COUNTA('Saisie des résultats'!$I$19)=0,"",'Saisie des résultats'!$I$19)</f>
        <v/>
      </c>
      <c r="Z6" s="16" t="e">
        <f>IF(COUNTA('Saisie des résultats'!#REF!)=0,"",'Saisie des résultats'!#REF!)</f>
        <v>#REF!</v>
      </c>
      <c r="AA6" s="16" t="str">
        <f>IF(COUNTA('Saisie des résultats'!$I$20)=0,"",'Saisie des résultats'!$I$20)</f>
        <v/>
      </c>
      <c r="AB6" s="16" t="e">
        <f>IF(COUNTA('Saisie des résultats'!#REF!)=0,"",'Saisie des résultats'!#REF!)</f>
        <v>#REF!</v>
      </c>
      <c r="AC6" s="16" t="str">
        <f>IF(COUNTA('Saisie des résultats'!$I$21)=0,"",'Saisie des résultats'!$I$21)</f>
        <v/>
      </c>
      <c r="AD6" s="16" t="e">
        <f>IF(COUNTA('Saisie des résultats'!#REF!)=0,"",'Saisie des résultats'!#REF!)</f>
        <v>#REF!</v>
      </c>
      <c r="AE6" s="16" t="str">
        <f>IF(COUNTA('Saisie des résultats'!$I$22)=0,"",'Saisie des résultats'!$I$22)</f>
        <v/>
      </c>
      <c r="AF6" s="16" t="e">
        <f>IF(COUNTA('Saisie des résultats'!#REF!)=0,"",'Saisie des résultats'!#REF!)</f>
        <v>#REF!</v>
      </c>
      <c r="AG6" s="16" t="str">
        <f>IF(COUNTA('Saisie des résultats'!$I$23)=0,"",'Saisie des résultats'!$I$23)</f>
        <v/>
      </c>
      <c r="AH6" s="16" t="e">
        <f>IF(COUNTA('Saisie des résultats'!#REF!)=0,"",'Saisie des résultats'!#REF!)</f>
        <v>#REF!</v>
      </c>
      <c r="AI6" s="16" t="str">
        <f>IF(COUNTA('Saisie des résultats'!$I$24)=0,"",'Saisie des résultats'!$I$24)</f>
        <v/>
      </c>
      <c r="AJ6" s="16" t="e">
        <f>IF(COUNTA('Saisie des résultats'!#REF!)=0,"",'Saisie des résultats'!#REF!)</f>
        <v>#REF!</v>
      </c>
      <c r="AK6" s="16" t="str">
        <f>IF(COUNTA('Saisie des résultats'!$I$25)=0,"",'Saisie des résultats'!$I$25)</f>
        <v/>
      </c>
      <c r="AL6" s="16" t="e">
        <f>IF(COUNTA('Saisie des résultats'!#REF!)=0,"",'Saisie des résultats'!#REF!)</f>
        <v>#REF!</v>
      </c>
      <c r="AM6" s="16" t="str">
        <f>IF(COUNTA('Saisie des résultats'!$I$26)=0,"",'Saisie des résultats'!$I$26)</f>
        <v/>
      </c>
      <c r="AN6" s="16" t="e">
        <f>IF(COUNTA('Saisie des résultats'!#REF!)=0,"",'Saisie des résultats'!#REF!)</f>
        <v>#REF!</v>
      </c>
      <c r="AO6" s="16" t="str">
        <f>IF(COUNTA('Saisie des résultats'!$I$27)=0,"",'Saisie des résultats'!$I$27)</f>
        <v/>
      </c>
      <c r="AP6" s="16" t="str">
        <f>IF(COUNTA('Épreuves facultatives'!$K$6)=0,"",'Épreuves facultatives'!$K$6)</f>
        <v/>
      </c>
      <c r="AQ6" s="16" t="str">
        <f>IF(COUNTA('Saisie des résultats'!$I$28)=0,"",'Saisie des résultats'!$I$28)</f>
        <v/>
      </c>
      <c r="AR6" s="16" t="str">
        <f>IF(COUNTA('Épreuves facultatives'!$K$7)=0,"",'Épreuves facultatives'!$K$7)</f>
        <v/>
      </c>
      <c r="AS6" s="16" t="str">
        <f>IF(COUNTA('Saisie des résultats'!$I$29)=0,"",'Saisie des résultats'!$I$29)</f>
        <v/>
      </c>
      <c r="AT6" s="16" t="str">
        <f>IF(COUNTA('Épreuves facultatives'!$K$8)=0,"",'Épreuves facultatives'!$K$8)</f>
        <v/>
      </c>
      <c r="AU6" s="16" t="str">
        <f>IF(COUNTA('Saisie des résultats'!$I$30)=0,"",'Saisie des résultats'!$I$30)</f>
        <v/>
      </c>
      <c r="AV6" s="16" t="str">
        <f>IF(COUNTA('Épreuves facultatives'!$K$9)=0,"",'Épreuves facultatives'!$K$9)</f>
        <v/>
      </c>
      <c r="AW6" s="16" t="str">
        <f>IF(COUNTA('Saisie des résultats'!$I$31)=0,"",'Saisie des résultats'!$I$31)</f>
        <v/>
      </c>
      <c r="AX6" s="16" t="str">
        <f>IF(COUNTA('Épreuves facultatives'!$K$10)=0,"",'Épreuves facultatives'!$K$10)</f>
        <v/>
      </c>
      <c r="AY6" s="16" t="str">
        <f>IF(COUNTA('Épreuves facultatives'!$J$11)=0,"",'Épreuves facultatives'!$J$11)</f>
        <v/>
      </c>
      <c r="AZ6" s="16" t="str">
        <f>IF(COUNTA('Épreuves facultatives'!$K$11)=0,"",'Épreuves facultatives'!$K$11)</f>
        <v/>
      </c>
      <c r="BA6" s="16" t="str">
        <f>IF(COUNTA('Épreuves facultatives'!$J$12)=0,"",'Épreuves facultatives'!$J$12)</f>
        <v/>
      </c>
      <c r="BB6" s="16" t="str">
        <f>IF(COUNTA('Épreuves facultatives'!$K$12)=0,"",'Épreuves facultatives'!$K$12)</f>
        <v/>
      </c>
      <c r="BC6" s="16" t="str">
        <f>IF(COUNTA('Épreuves facultatives'!$J$13)=0,"",'Épreuves facultatives'!$J$13)</f>
        <v/>
      </c>
      <c r="BD6" s="16" t="str">
        <f>IF(COUNTA('Épreuves facultatives'!$K$13)=0,"",'Épreuves facultatives'!$K$13)</f>
        <v/>
      </c>
      <c r="BE6" s="16" t="str">
        <f>IF(COUNTA('Épreuves facultatives'!$J$14)=0,"",'Épreuves facultatives'!$J$14)</f>
        <v/>
      </c>
      <c r="BF6" s="16" t="str">
        <f>IF(COUNTA('Épreuves facultatives'!$K$14)=0,"",'Épreuves facultatives'!$K$14)</f>
        <v/>
      </c>
      <c r="BG6" s="16" t="str">
        <f>IF(COUNTA('Épreuves facultatives'!$J$15)=0,"",'Épreuves facultatives'!$J$15)</f>
        <v/>
      </c>
      <c r="BH6" s="16" t="str">
        <f>IF(COUNTA('Épreuves facultatives'!$K$15)=0,"",'Épreuves facultatives'!$K$15)</f>
        <v/>
      </c>
      <c r="BI6" s="16" t="str">
        <f>IF(COUNTA('Saisie des résultats'!$I$29)=0,"",'Saisie des résultats'!$I$29)</f>
        <v/>
      </c>
      <c r="BJ6" s="16" t="e">
        <f>IF(COUNTA('Saisie des résultats'!#REF!)=0,"",'Saisie des résultats'!#REF!)</f>
        <v>#REF!</v>
      </c>
      <c r="BK6" s="16" t="str">
        <f>IF(COUNTA('Saisie des résultats'!$I$28)=0,"",'Saisie des résultats'!$I$28)</f>
        <v/>
      </c>
      <c r="BL6" s="16" t="e">
        <f>IF(COUNTA('Saisie des résultats'!#REF!)=0,"",'Saisie des résultats'!#REF!)</f>
        <v>#REF!</v>
      </c>
      <c r="BM6" s="16" t="e">
        <f>IF(COUNTA('Saisie des résultats'!#REF!)=0,"",'Saisie des résultats'!#REF!)</f>
        <v>#REF!</v>
      </c>
      <c r="BN6" s="16" t="e">
        <f>IF(COUNTA('Saisie des résultats'!#REF!)=0,"",'Saisie des résultats'!#REF!)</f>
        <v>#REF!</v>
      </c>
      <c r="BZ6" s="217" t="str">
        <f t="shared" si="0"/>
        <v/>
      </c>
      <c r="CB6" s="217" t="str">
        <f t="shared" si="1"/>
        <v/>
      </c>
    </row>
    <row r="7" spans="1:80">
      <c r="A7" s="11" t="str">
        <f>'Liste élèves'!A10</f>
        <v/>
      </c>
      <c r="B7" s="17" t="str">
        <f>références!K5</f>
        <v/>
      </c>
      <c r="C7" s="16" t="str">
        <f>IF(COUNTA('Saisie des résultats'!$J$8)=0,"",'Saisie des résultats'!$J$8)</f>
        <v/>
      </c>
      <c r="D7" s="16" t="e">
        <f>IF(COUNTA('Saisie des résultats'!#REF!)=0,"",'Saisie des résultats'!#REF!)</f>
        <v>#REF!</v>
      </c>
      <c r="E7" s="16" t="str">
        <f>IF(COUNTA('Saisie des résultats'!$J$9)=0,"",'Saisie des résultats'!$J$9)</f>
        <v/>
      </c>
      <c r="F7" s="16" t="e">
        <f>IF(COUNTA('Saisie des résultats'!#REF!)=0,"",'Saisie des résultats'!#REF!)</f>
        <v>#REF!</v>
      </c>
      <c r="G7" s="16" t="str">
        <f>IF(COUNTA('Saisie des résultats'!$J$10)=0,"",'Saisie des résultats'!$J$10)</f>
        <v/>
      </c>
      <c r="H7" s="16" t="e">
        <f>IF(COUNTA('Saisie des résultats'!#REF!)=0,"",'Saisie des résultats'!#REF!)</f>
        <v>#REF!</v>
      </c>
      <c r="I7" s="16" t="str">
        <f>IF(COUNTA('Saisie des résultats'!$J$11)=0,"",'Saisie des résultats'!$J$11)</f>
        <v/>
      </c>
      <c r="J7" s="16" t="e">
        <f>IF(COUNTA('Saisie des résultats'!#REF!)=0,"",'Saisie des résultats'!#REF!)</f>
        <v>#REF!</v>
      </c>
      <c r="K7" s="16" t="str">
        <f>IF(COUNTA('Saisie des résultats'!$J$12)=0,"",'Saisie des résultats'!$J$12)</f>
        <v/>
      </c>
      <c r="L7" s="16" t="e">
        <f>IF(COUNTA('Saisie des résultats'!#REF!)=0,"",'Saisie des résultats'!#REF!)</f>
        <v>#REF!</v>
      </c>
      <c r="M7" s="16" t="str">
        <f>IF(COUNTA('Saisie des résultats'!$J$13)=0,"",'Saisie des résultats'!$J$13)</f>
        <v/>
      </c>
      <c r="N7" s="16" t="e">
        <f>IF(COUNTA('Saisie des résultats'!#REF!)=0,"",'Saisie des résultats'!#REF!)</f>
        <v>#REF!</v>
      </c>
      <c r="O7" s="16" t="str">
        <f>IF(COUNTA('Saisie des résultats'!$J$14)=0,"",'Saisie des résultats'!$J$14)</f>
        <v/>
      </c>
      <c r="P7" s="16" t="e">
        <f>IF(COUNTA('Saisie des résultats'!#REF!)=0,"",'Saisie des résultats'!#REF!)</f>
        <v>#REF!</v>
      </c>
      <c r="Q7" s="16" t="str">
        <f>IF(COUNTA('Saisie des résultats'!$J$15)=0,"",'Saisie des résultats'!$J$15)</f>
        <v/>
      </c>
      <c r="R7" s="16" t="e">
        <f>IF(COUNTA('Saisie des résultats'!#REF!)=0,"",'Saisie des résultats'!#REF!)</f>
        <v>#REF!</v>
      </c>
      <c r="S7" s="16" t="str">
        <f>IF(COUNTA('Saisie des résultats'!$J$16)=0,"",'Saisie des résultats'!$J$16)</f>
        <v/>
      </c>
      <c r="T7" s="16" t="e">
        <f>IF(COUNTA('Saisie des résultats'!#REF!)=0,"",'Saisie des résultats'!#REF!)</f>
        <v>#REF!</v>
      </c>
      <c r="U7" s="16" t="str">
        <f>IF(COUNTA('Saisie des résultats'!$J$17)=0,"",'Saisie des résultats'!$J$17)</f>
        <v/>
      </c>
      <c r="V7" s="16" t="e">
        <f>IF(COUNTA('Saisie des résultats'!#REF!)=0,"",'Saisie des résultats'!#REF!)</f>
        <v>#REF!</v>
      </c>
      <c r="W7" s="16" t="str">
        <f>IF(COUNTA('Saisie des résultats'!$J$18)=0,"",'Saisie des résultats'!$J$18)</f>
        <v/>
      </c>
      <c r="X7" s="16" t="e">
        <f>IF(COUNTA('Saisie des résultats'!#REF!)=0,"",'Saisie des résultats'!#REF!)</f>
        <v>#REF!</v>
      </c>
      <c r="Y7" s="16" t="str">
        <f>IF(COUNTA('Saisie des résultats'!$J$19)=0,"",'Saisie des résultats'!$J$19)</f>
        <v/>
      </c>
      <c r="Z7" s="16" t="e">
        <f>IF(COUNTA('Saisie des résultats'!#REF!)=0,"",'Saisie des résultats'!#REF!)</f>
        <v>#REF!</v>
      </c>
      <c r="AA7" s="16" t="str">
        <f>IF(COUNTA('Saisie des résultats'!$J$20)=0,"",'Saisie des résultats'!$J$20)</f>
        <v/>
      </c>
      <c r="AB7" s="16" t="e">
        <f>IF(COUNTA('Saisie des résultats'!#REF!)=0,"",'Saisie des résultats'!#REF!)</f>
        <v>#REF!</v>
      </c>
      <c r="AC7" s="16" t="str">
        <f>IF(COUNTA('Saisie des résultats'!$J$21)=0,"",'Saisie des résultats'!$J$21)</f>
        <v/>
      </c>
      <c r="AD7" s="16" t="e">
        <f>IF(COUNTA('Saisie des résultats'!#REF!)=0,"",'Saisie des résultats'!#REF!)</f>
        <v>#REF!</v>
      </c>
      <c r="AE7" s="16" t="str">
        <f>IF(COUNTA('Saisie des résultats'!$J$22)=0,"",'Saisie des résultats'!$J$22)</f>
        <v/>
      </c>
      <c r="AF7" s="16" t="e">
        <f>IF(COUNTA('Saisie des résultats'!#REF!)=0,"",'Saisie des résultats'!#REF!)</f>
        <v>#REF!</v>
      </c>
      <c r="AG7" s="16" t="str">
        <f>IF(COUNTA('Saisie des résultats'!$J$23)=0,"",'Saisie des résultats'!$J$23)</f>
        <v/>
      </c>
      <c r="AH7" s="16" t="e">
        <f>IF(COUNTA('Saisie des résultats'!#REF!)=0,"",'Saisie des résultats'!#REF!)</f>
        <v>#REF!</v>
      </c>
      <c r="AI7" s="16" t="str">
        <f>IF(COUNTA('Saisie des résultats'!$J$24)=0,"",'Saisie des résultats'!$J$24)</f>
        <v/>
      </c>
      <c r="AJ7" s="16" t="e">
        <f>IF(COUNTA('Saisie des résultats'!#REF!)=0,"",'Saisie des résultats'!#REF!)</f>
        <v>#REF!</v>
      </c>
      <c r="AK7" s="16" t="str">
        <f>IF(COUNTA('Saisie des résultats'!$J$25)=0,"",'Saisie des résultats'!$J$25)</f>
        <v/>
      </c>
      <c r="AL7" s="16" t="e">
        <f>IF(COUNTA('Saisie des résultats'!#REF!)=0,"",'Saisie des résultats'!#REF!)</f>
        <v>#REF!</v>
      </c>
      <c r="AM7" s="16" t="str">
        <f>IF(COUNTA('Saisie des résultats'!$J$26)=0,"",'Saisie des résultats'!$J$26)</f>
        <v/>
      </c>
      <c r="AN7" s="16" t="e">
        <f>IF(COUNTA('Saisie des résultats'!#REF!)=0,"",'Saisie des résultats'!#REF!)</f>
        <v>#REF!</v>
      </c>
      <c r="AO7" s="16" t="str">
        <f>IF(COUNTA('Saisie des résultats'!$J$27)=0,"",'Saisie des résultats'!$J$27)</f>
        <v/>
      </c>
      <c r="AP7" s="16" t="str">
        <f>IF(COUNTA('Épreuves facultatives'!$M$6)=0,"",'Épreuves facultatives'!$M$6)</f>
        <v/>
      </c>
      <c r="AQ7" s="16" t="str">
        <f>IF(COUNTA('Saisie des résultats'!$J$28)=0,"",'Saisie des résultats'!$J$28)</f>
        <v/>
      </c>
      <c r="AR7" s="16" t="str">
        <f>IF(COUNTA('Épreuves facultatives'!$M$7)=0,"",'Épreuves facultatives'!$M$7)</f>
        <v/>
      </c>
      <c r="AS7" s="16" t="str">
        <f>IF(COUNTA('Saisie des résultats'!$J$29)=0,"",'Saisie des résultats'!$J$29)</f>
        <v/>
      </c>
      <c r="AT7" s="16" t="str">
        <f>IF(COUNTA('Épreuves facultatives'!$M$8)=0,"",'Épreuves facultatives'!$M$8)</f>
        <v/>
      </c>
      <c r="AU7" s="16" t="str">
        <f>IF(COUNTA('Saisie des résultats'!$J$30)=0,"",'Saisie des résultats'!$J$30)</f>
        <v/>
      </c>
      <c r="AV7" s="16" t="str">
        <f>IF(COUNTA('Épreuves facultatives'!$M$9)=0,"",'Épreuves facultatives'!$M$9)</f>
        <v/>
      </c>
      <c r="AW7" s="16" t="str">
        <f>IF(COUNTA('Saisie des résultats'!$J$31)=0,"",'Saisie des résultats'!$J$31)</f>
        <v/>
      </c>
      <c r="AX7" s="16" t="str">
        <f>IF(COUNTA('Épreuves facultatives'!$M$10)=0,"",'Épreuves facultatives'!$M$10)</f>
        <v/>
      </c>
      <c r="AY7" s="16" t="str">
        <f>IF(COUNTA('Épreuves facultatives'!$L$11)=0,"",'Épreuves facultatives'!$L$11)</f>
        <v/>
      </c>
      <c r="AZ7" s="16" t="str">
        <f>IF(COUNTA('Épreuves facultatives'!$M$11)=0,"",'Épreuves facultatives'!$M$11)</f>
        <v/>
      </c>
      <c r="BA7" s="16" t="str">
        <f>IF(COUNTA('Épreuves facultatives'!$L$12)=0,"",'Épreuves facultatives'!$L$12)</f>
        <v/>
      </c>
      <c r="BB7" s="16" t="str">
        <f>IF(COUNTA('Épreuves facultatives'!$M$12)=0,"",'Épreuves facultatives'!$M$12)</f>
        <v/>
      </c>
      <c r="BC7" s="16" t="str">
        <f>IF(COUNTA('Épreuves facultatives'!$L$13)=0,"",'Épreuves facultatives'!$L$13)</f>
        <v/>
      </c>
      <c r="BD7" s="16" t="str">
        <f>IF(COUNTA('Épreuves facultatives'!$M$13)=0,"",'Épreuves facultatives'!$M$13)</f>
        <v/>
      </c>
      <c r="BE7" s="16" t="str">
        <f>IF(COUNTA('Épreuves facultatives'!$L$14)=0,"",'Épreuves facultatives'!$L$14)</f>
        <v/>
      </c>
      <c r="BF7" s="16" t="str">
        <f>IF(COUNTA('Épreuves facultatives'!$M$14)=0,"",'Épreuves facultatives'!$M$14)</f>
        <v/>
      </c>
      <c r="BG7" s="16" t="str">
        <f>IF(COUNTA('Épreuves facultatives'!$L$15)=0,"",'Épreuves facultatives'!$L$15)</f>
        <v/>
      </c>
      <c r="BH7" s="16" t="str">
        <f>IF(COUNTA('Épreuves facultatives'!$M$15)=0,"",'Épreuves facultatives'!$M$15)</f>
        <v/>
      </c>
      <c r="BI7" s="16" t="str">
        <f>IF(COUNTA('Saisie des résultats'!$J$29)=0,"",'Saisie des résultats'!$J$29)</f>
        <v/>
      </c>
      <c r="BJ7" s="16" t="e">
        <f>IF(COUNTA('Saisie des résultats'!#REF!)=0,"",'Saisie des résultats'!#REF!)</f>
        <v>#REF!</v>
      </c>
      <c r="BK7" s="16" t="str">
        <f>IF(COUNTA('Saisie des résultats'!$J$28)=0,"",'Saisie des résultats'!$J$28)</f>
        <v/>
      </c>
      <c r="BL7" s="16" t="e">
        <f>IF(COUNTA('Saisie des résultats'!#REF!)=0,"",'Saisie des résultats'!#REF!)</f>
        <v>#REF!</v>
      </c>
      <c r="BM7" s="16" t="e">
        <f>IF(COUNTA('Saisie des résultats'!#REF!)=0,"",'Saisie des résultats'!#REF!)</f>
        <v>#REF!</v>
      </c>
      <c r="BZ7" s="217" t="str">
        <f t="shared" si="0"/>
        <v/>
      </c>
      <c r="CB7" s="217" t="str">
        <f t="shared" si="1"/>
        <v/>
      </c>
    </row>
    <row r="8" spans="1:80">
      <c r="A8" s="11" t="str">
        <f>'Liste élèves'!A11</f>
        <v/>
      </c>
      <c r="B8" s="17" t="str">
        <f>références!K6</f>
        <v/>
      </c>
      <c r="C8" s="16" t="str">
        <f>IF(COUNTA('Saisie des résultats'!$K$8)=0,"",'Saisie des résultats'!$K$8)</f>
        <v/>
      </c>
      <c r="D8" s="16" t="e">
        <f>IF(COUNTA('Saisie des résultats'!#REF!)=0,"",'Saisie des résultats'!#REF!)</f>
        <v>#REF!</v>
      </c>
      <c r="E8" s="16" t="str">
        <f>IF(COUNTA('Saisie des résultats'!$K$9)=0,"",'Saisie des résultats'!$K$9)</f>
        <v/>
      </c>
      <c r="F8" s="16" t="e">
        <f>IF(COUNTA('Saisie des résultats'!#REF!)=0,"",'Saisie des résultats'!#REF!)</f>
        <v>#REF!</v>
      </c>
      <c r="G8" s="16" t="str">
        <f>IF(COUNTA('Saisie des résultats'!$K$10)=0,"",'Saisie des résultats'!$K$10)</f>
        <v/>
      </c>
      <c r="H8" s="16" t="e">
        <f>IF(COUNTA('Saisie des résultats'!#REF!)=0,"",'Saisie des résultats'!#REF!)</f>
        <v>#REF!</v>
      </c>
      <c r="I8" s="16" t="str">
        <f>IF(COUNTA('Saisie des résultats'!$K$11)=0,"",'Saisie des résultats'!$K$11)</f>
        <v/>
      </c>
      <c r="J8" s="16" t="e">
        <f>IF(COUNTA('Saisie des résultats'!#REF!)=0,"",'Saisie des résultats'!#REF!)</f>
        <v>#REF!</v>
      </c>
      <c r="K8" s="16" t="str">
        <f>IF(COUNTA('Saisie des résultats'!$K$12)=0,"",'Saisie des résultats'!$K$12)</f>
        <v/>
      </c>
      <c r="L8" s="16" t="e">
        <f>IF(COUNTA('Saisie des résultats'!#REF!)=0,"",'Saisie des résultats'!#REF!)</f>
        <v>#REF!</v>
      </c>
      <c r="M8" s="16" t="str">
        <f>IF(COUNTA('Saisie des résultats'!$K$13)=0,"",'Saisie des résultats'!$K$13)</f>
        <v/>
      </c>
      <c r="N8" s="16" t="e">
        <f>IF(COUNTA('Saisie des résultats'!#REF!)=0,"",'Saisie des résultats'!#REF!)</f>
        <v>#REF!</v>
      </c>
      <c r="O8" s="16" t="str">
        <f>IF(COUNTA('Saisie des résultats'!$K$14)=0,"",'Saisie des résultats'!$K$14)</f>
        <v/>
      </c>
      <c r="P8" s="16" t="e">
        <f>IF(COUNTA('Saisie des résultats'!#REF!)=0,"",'Saisie des résultats'!#REF!)</f>
        <v>#REF!</v>
      </c>
      <c r="Q8" s="16" t="str">
        <f>IF(COUNTA('Saisie des résultats'!$K$15)=0,"",'Saisie des résultats'!$K$15)</f>
        <v/>
      </c>
      <c r="R8" s="16" t="e">
        <f>IF(COUNTA('Saisie des résultats'!#REF!)=0,"",'Saisie des résultats'!#REF!)</f>
        <v>#REF!</v>
      </c>
      <c r="S8" s="16" t="str">
        <f>IF(COUNTA('Saisie des résultats'!$K$16)=0,"",'Saisie des résultats'!$K$16)</f>
        <v/>
      </c>
      <c r="T8" s="16" t="e">
        <f>IF(COUNTA('Saisie des résultats'!#REF!)=0,"",'Saisie des résultats'!#REF!)</f>
        <v>#REF!</v>
      </c>
      <c r="U8" s="16" t="str">
        <f>IF(COUNTA('Saisie des résultats'!$K$17)=0,"",'Saisie des résultats'!$K$17)</f>
        <v/>
      </c>
      <c r="V8" s="16" t="e">
        <f>IF(COUNTA('Saisie des résultats'!#REF!)=0,"",'Saisie des résultats'!#REF!)</f>
        <v>#REF!</v>
      </c>
      <c r="W8" s="16" t="str">
        <f>IF(COUNTA('Saisie des résultats'!$K$18)=0,"",'Saisie des résultats'!$K$18)</f>
        <v/>
      </c>
      <c r="X8" s="16" t="e">
        <f>IF(COUNTA('Saisie des résultats'!#REF!)=0,"",'Saisie des résultats'!#REF!)</f>
        <v>#REF!</v>
      </c>
      <c r="Y8" s="16" t="str">
        <f>IF(COUNTA('Saisie des résultats'!$K$19)=0,"",'Saisie des résultats'!$K$19)</f>
        <v/>
      </c>
      <c r="Z8" s="16" t="e">
        <f>IF(COUNTA('Saisie des résultats'!#REF!)=0,"",'Saisie des résultats'!#REF!)</f>
        <v>#REF!</v>
      </c>
      <c r="AA8" s="16" t="str">
        <f>IF(COUNTA('Saisie des résultats'!$K$20)=0,"",'Saisie des résultats'!$K$20)</f>
        <v/>
      </c>
      <c r="AB8" s="16" t="e">
        <f>IF(COUNTA('Saisie des résultats'!#REF!)=0,"",'Saisie des résultats'!#REF!)</f>
        <v>#REF!</v>
      </c>
      <c r="AC8" s="16" t="str">
        <f>IF(COUNTA('Saisie des résultats'!$K$21)=0,"",'Saisie des résultats'!$K$21)</f>
        <v/>
      </c>
      <c r="AD8" s="16" t="e">
        <f>IF(COUNTA('Saisie des résultats'!#REF!)=0,"",'Saisie des résultats'!#REF!)</f>
        <v>#REF!</v>
      </c>
      <c r="AE8" s="16" t="str">
        <f>IF(COUNTA('Saisie des résultats'!$K$22)=0,"",'Saisie des résultats'!$K$22)</f>
        <v/>
      </c>
      <c r="AF8" s="16" t="e">
        <f>IF(COUNTA('Saisie des résultats'!#REF!)=0,"",'Saisie des résultats'!#REF!)</f>
        <v>#REF!</v>
      </c>
      <c r="AG8" s="16" t="str">
        <f>IF(COUNTA('Saisie des résultats'!$K$23)=0,"",'Saisie des résultats'!$K$23)</f>
        <v/>
      </c>
      <c r="AH8" s="16" t="e">
        <f>IF(COUNTA('Saisie des résultats'!#REF!)=0,"",'Saisie des résultats'!#REF!)</f>
        <v>#REF!</v>
      </c>
      <c r="AI8" s="16" t="str">
        <f>IF(COUNTA('Saisie des résultats'!$K$24)=0,"",'Saisie des résultats'!$K$24)</f>
        <v/>
      </c>
      <c r="AJ8" s="16" t="e">
        <f>IF(COUNTA('Saisie des résultats'!#REF!)=0,"",'Saisie des résultats'!#REF!)</f>
        <v>#REF!</v>
      </c>
      <c r="AK8" s="16" t="str">
        <f>IF(COUNTA('Saisie des résultats'!$K$25)=0,"",'Saisie des résultats'!$K$25)</f>
        <v/>
      </c>
      <c r="AL8" s="16" t="e">
        <f>IF(COUNTA('Saisie des résultats'!#REF!)=0,"",'Saisie des résultats'!#REF!)</f>
        <v>#REF!</v>
      </c>
      <c r="AM8" s="16" t="str">
        <f>IF(COUNTA('Saisie des résultats'!$K$26)=0,"",'Saisie des résultats'!$K$26)</f>
        <v/>
      </c>
      <c r="AN8" s="16" t="e">
        <f>IF(COUNTA('Saisie des résultats'!#REF!)=0,"",'Saisie des résultats'!#REF!)</f>
        <v>#REF!</v>
      </c>
      <c r="AO8" s="16" t="str">
        <f>IF(COUNTA('Saisie des résultats'!$K$27)=0,"",'Saisie des résultats'!$K$27)</f>
        <v/>
      </c>
      <c r="AP8" s="16" t="str">
        <f>IF(COUNTA('Épreuves facultatives'!$O$6)=0,"",'Épreuves facultatives'!$O$6)</f>
        <v/>
      </c>
      <c r="AQ8" s="16" t="str">
        <f>IF(COUNTA('Saisie des résultats'!$K$28)=0,"",'Saisie des résultats'!$K$28)</f>
        <v/>
      </c>
      <c r="AR8" s="16" t="str">
        <f>IF(COUNTA('Épreuves facultatives'!$O$7)=0,"",'Épreuves facultatives'!$O$7)</f>
        <v/>
      </c>
      <c r="AS8" s="16" t="str">
        <f>IF(COUNTA('Saisie des résultats'!$K$29)=0,"",'Saisie des résultats'!$K$29)</f>
        <v/>
      </c>
      <c r="AT8" s="16" t="str">
        <f>IF(COUNTA('Épreuves facultatives'!$O$8)=0,"",'Épreuves facultatives'!$O$8)</f>
        <v/>
      </c>
      <c r="AU8" s="16" t="str">
        <f>IF(COUNTA('Saisie des résultats'!$K$30)=0,"",'Saisie des résultats'!$K$30)</f>
        <v/>
      </c>
      <c r="AV8" s="16" t="str">
        <f>IF(COUNTA('Épreuves facultatives'!$O$9)=0,"",'Épreuves facultatives'!$O$9)</f>
        <v/>
      </c>
      <c r="AW8" s="16" t="str">
        <f>IF(COUNTA('Saisie des résultats'!$K$31)=0,"",'Saisie des résultats'!$K$31)</f>
        <v/>
      </c>
      <c r="AX8" s="16" t="str">
        <f>IF(COUNTA('Épreuves facultatives'!$O$10)=0,"",'Épreuves facultatives'!$O$10)</f>
        <v/>
      </c>
      <c r="AY8" s="16" t="str">
        <f>IF(COUNTA('Épreuves facultatives'!$N$11)=0,"",'Épreuves facultatives'!$N$11)</f>
        <v/>
      </c>
      <c r="AZ8" s="16" t="str">
        <f>IF(COUNTA('Épreuves facultatives'!$O$11)=0,"",'Épreuves facultatives'!$O$11)</f>
        <v/>
      </c>
      <c r="BA8" s="16" t="str">
        <f>IF(COUNTA('Épreuves facultatives'!$N$12)=0,"",'Épreuves facultatives'!$N$12)</f>
        <v/>
      </c>
      <c r="BB8" s="16" t="str">
        <f>IF(COUNTA('Épreuves facultatives'!$O$12)=0,"",'Épreuves facultatives'!$O$12)</f>
        <v/>
      </c>
      <c r="BC8" s="16" t="str">
        <f>IF(COUNTA('Épreuves facultatives'!$N$13)=0,"",'Épreuves facultatives'!$N$13)</f>
        <v/>
      </c>
      <c r="BD8" s="16" t="str">
        <f>IF(COUNTA('Épreuves facultatives'!$O$13)=0,"",'Épreuves facultatives'!$O$13)</f>
        <v/>
      </c>
      <c r="BE8" s="16" t="str">
        <f>IF(COUNTA('Épreuves facultatives'!$N$14)=0,"",'Épreuves facultatives'!$N$14)</f>
        <v/>
      </c>
      <c r="BF8" s="16" t="str">
        <f>IF(COUNTA('Épreuves facultatives'!$O$14)=0,"",'Épreuves facultatives'!$O$14)</f>
        <v/>
      </c>
      <c r="BG8" s="16" t="str">
        <f>IF(COUNTA('Épreuves facultatives'!$N$15)=0,"",'Épreuves facultatives'!$N$15)</f>
        <v/>
      </c>
      <c r="BH8" s="16" t="str">
        <f>IF(COUNTA('Épreuves facultatives'!$O$15)=0,"",'Épreuves facultatives'!$O$15)</f>
        <v/>
      </c>
      <c r="BI8" s="16" t="str">
        <f>IF(COUNTA('Saisie des résultats'!$K$29)=0,"",'Saisie des résultats'!$K$29)</f>
        <v/>
      </c>
      <c r="BJ8" s="16" t="e">
        <f>IF(COUNTA('Saisie des résultats'!#REF!)=0,"",'Saisie des résultats'!#REF!)</f>
        <v>#REF!</v>
      </c>
      <c r="BK8" s="16" t="str">
        <f>IF(COUNTA('Saisie des résultats'!$K$28)=0,"",'Saisie des résultats'!$K$28)</f>
        <v/>
      </c>
      <c r="BL8" s="16" t="e">
        <f>IF(COUNTA('Saisie des résultats'!#REF!)=0,"",'Saisie des résultats'!#REF!)</f>
        <v>#REF!</v>
      </c>
      <c r="BM8" s="16" t="e">
        <f>IF(COUNTA('Saisie des résultats'!#REF!)=0,"",'Saisie des résultats'!#REF!)</f>
        <v>#REF!</v>
      </c>
      <c r="BZ8" s="217" t="str">
        <f t="shared" si="0"/>
        <v/>
      </c>
      <c r="CB8" s="217" t="str">
        <f t="shared" si="1"/>
        <v/>
      </c>
    </row>
    <row r="9" spans="1:80">
      <c r="A9" s="11" t="str">
        <f>'Liste élèves'!A12</f>
        <v/>
      </c>
      <c r="B9" s="17" t="str">
        <f>références!K7</f>
        <v/>
      </c>
      <c r="C9" s="16" t="str">
        <f>IF(COUNTA('Saisie des résultats'!$L$8)=0,"",'Saisie des résultats'!$L$8)</f>
        <v/>
      </c>
      <c r="D9" s="16" t="e">
        <f>IF(COUNTA('Saisie des résultats'!#REF!)=0,"",'Saisie des résultats'!#REF!)</f>
        <v>#REF!</v>
      </c>
      <c r="E9" s="16" t="str">
        <f>IF(COUNTA('Saisie des résultats'!$L$9)=0,"",'Saisie des résultats'!$L$9)</f>
        <v/>
      </c>
      <c r="F9" s="16" t="e">
        <f>IF(COUNTA('Saisie des résultats'!#REF!)=0,"",'Saisie des résultats'!#REF!)</f>
        <v>#REF!</v>
      </c>
      <c r="G9" s="16" t="str">
        <f>IF(COUNTA('Saisie des résultats'!$L$10)=0,"",'Saisie des résultats'!$L$10)</f>
        <v/>
      </c>
      <c r="H9" s="16" t="e">
        <f>IF(COUNTA('Saisie des résultats'!#REF!)=0,"",'Saisie des résultats'!#REF!)</f>
        <v>#REF!</v>
      </c>
      <c r="I9" s="16" t="str">
        <f>IF(COUNTA('Saisie des résultats'!$L$11)=0,"",'Saisie des résultats'!$L$11)</f>
        <v/>
      </c>
      <c r="J9" s="16" t="e">
        <f>IF(COUNTA('Saisie des résultats'!#REF!)=0,"",'Saisie des résultats'!#REF!)</f>
        <v>#REF!</v>
      </c>
      <c r="K9" s="16" t="str">
        <f>IF(COUNTA('Saisie des résultats'!$L$12)=0,"",'Saisie des résultats'!$L$12)</f>
        <v/>
      </c>
      <c r="L9" s="16" t="e">
        <f>IF(COUNTA('Saisie des résultats'!#REF!)=0,"",'Saisie des résultats'!#REF!)</f>
        <v>#REF!</v>
      </c>
      <c r="M9" s="16" t="str">
        <f>IF(COUNTA('Saisie des résultats'!$L$13)=0,"",'Saisie des résultats'!$L$13)</f>
        <v/>
      </c>
      <c r="N9" s="16" t="e">
        <f>IF(COUNTA('Saisie des résultats'!#REF!)=0,"",'Saisie des résultats'!#REF!)</f>
        <v>#REF!</v>
      </c>
      <c r="O9" s="16" t="str">
        <f>IF(COUNTA('Saisie des résultats'!$L$14)=0,"",'Saisie des résultats'!$L$14)</f>
        <v/>
      </c>
      <c r="P9" s="16" t="e">
        <f>IF(COUNTA('Saisie des résultats'!#REF!)=0,"",'Saisie des résultats'!#REF!)</f>
        <v>#REF!</v>
      </c>
      <c r="Q9" s="16" t="str">
        <f>IF(COUNTA('Saisie des résultats'!$L$15)=0,"",'Saisie des résultats'!$L$15)</f>
        <v/>
      </c>
      <c r="R9" s="16" t="e">
        <f>IF(COUNTA('Saisie des résultats'!#REF!)=0,"",'Saisie des résultats'!#REF!)</f>
        <v>#REF!</v>
      </c>
      <c r="S9" s="16" t="str">
        <f>IF(COUNTA('Saisie des résultats'!$L$16)=0,"",'Saisie des résultats'!$L$16)</f>
        <v/>
      </c>
      <c r="T9" s="16" t="e">
        <f>IF(COUNTA('Saisie des résultats'!#REF!)=0,"",'Saisie des résultats'!#REF!)</f>
        <v>#REF!</v>
      </c>
      <c r="U9" s="16" t="str">
        <f>IF(COUNTA('Saisie des résultats'!$L$17)=0,"",'Saisie des résultats'!$L$17)</f>
        <v/>
      </c>
      <c r="V9" s="16" t="e">
        <f>IF(COUNTA('Saisie des résultats'!#REF!)=0,"",'Saisie des résultats'!#REF!)</f>
        <v>#REF!</v>
      </c>
      <c r="W9" s="16" t="str">
        <f>IF(COUNTA('Saisie des résultats'!$L$18)=0,"",'Saisie des résultats'!$L$18)</f>
        <v/>
      </c>
      <c r="X9" s="16" t="e">
        <f>IF(COUNTA('Saisie des résultats'!#REF!)=0,"",'Saisie des résultats'!#REF!)</f>
        <v>#REF!</v>
      </c>
      <c r="Y9" s="16" t="str">
        <f>IF(COUNTA('Saisie des résultats'!$L$19)=0,"",'Saisie des résultats'!$L$19)</f>
        <v/>
      </c>
      <c r="Z9" s="16" t="e">
        <f>IF(COUNTA('Saisie des résultats'!#REF!)=0,"",'Saisie des résultats'!#REF!)</f>
        <v>#REF!</v>
      </c>
      <c r="AA9" s="16" t="str">
        <f>IF(COUNTA('Saisie des résultats'!$L$20)=0,"",'Saisie des résultats'!$L$20)</f>
        <v/>
      </c>
      <c r="AB9" s="16" t="e">
        <f>IF(COUNTA('Saisie des résultats'!#REF!)=0,"",'Saisie des résultats'!#REF!)</f>
        <v>#REF!</v>
      </c>
      <c r="AC9" s="16" t="str">
        <f>IF(COUNTA('Saisie des résultats'!$L$21)=0,"",'Saisie des résultats'!$L$21)</f>
        <v/>
      </c>
      <c r="AD9" s="16" t="e">
        <f>IF(COUNTA('Saisie des résultats'!#REF!)=0,"",'Saisie des résultats'!#REF!)</f>
        <v>#REF!</v>
      </c>
      <c r="AE9" s="16" t="str">
        <f>IF(COUNTA('Saisie des résultats'!$L$22)=0,"",'Saisie des résultats'!$L$22)</f>
        <v/>
      </c>
      <c r="AF9" s="16" t="e">
        <f>IF(COUNTA('Saisie des résultats'!#REF!)=0,"",'Saisie des résultats'!#REF!)</f>
        <v>#REF!</v>
      </c>
      <c r="AG9" s="16" t="str">
        <f>IF(COUNTA('Saisie des résultats'!$L$23)=0,"",'Saisie des résultats'!$L$23)</f>
        <v/>
      </c>
      <c r="AH9" s="16" t="e">
        <f>IF(COUNTA('Saisie des résultats'!#REF!)=0,"",'Saisie des résultats'!#REF!)</f>
        <v>#REF!</v>
      </c>
      <c r="AI9" s="16" t="str">
        <f>IF(COUNTA('Saisie des résultats'!$L$24)=0,"",'Saisie des résultats'!$L$24)</f>
        <v/>
      </c>
      <c r="AJ9" s="16" t="e">
        <f>IF(COUNTA('Saisie des résultats'!#REF!)=0,"",'Saisie des résultats'!#REF!)</f>
        <v>#REF!</v>
      </c>
      <c r="AK9" s="16" t="str">
        <f>IF(COUNTA('Saisie des résultats'!$L$25)=0,"",'Saisie des résultats'!$L$25)</f>
        <v/>
      </c>
      <c r="AL9" s="16" t="e">
        <f>IF(COUNTA('Saisie des résultats'!#REF!)=0,"",'Saisie des résultats'!#REF!)</f>
        <v>#REF!</v>
      </c>
      <c r="AM9" s="16" t="str">
        <f>IF(COUNTA('Saisie des résultats'!$L$26)=0,"",'Saisie des résultats'!$L$26)</f>
        <v/>
      </c>
      <c r="AN9" s="16" t="e">
        <f>IF(COUNTA('Saisie des résultats'!#REF!)=0,"",'Saisie des résultats'!#REF!)</f>
        <v>#REF!</v>
      </c>
      <c r="AO9" s="16" t="str">
        <f>IF(COUNTA('Saisie des résultats'!$L$27)=0,"",'Saisie des résultats'!$L$27)</f>
        <v/>
      </c>
      <c r="AP9" s="16" t="str">
        <f>IF(COUNTA('Épreuves facultatives'!$Q$6)=0,"",'Épreuves facultatives'!$Q$6)</f>
        <v/>
      </c>
      <c r="AQ9" s="16" t="str">
        <f>IF(COUNTA('Saisie des résultats'!$L$28)=0,"",'Saisie des résultats'!$L$28)</f>
        <v/>
      </c>
      <c r="AR9" s="16" t="str">
        <f>IF(COUNTA('Épreuves facultatives'!$Q$7)=0,"",'Épreuves facultatives'!$Q$7)</f>
        <v/>
      </c>
      <c r="AS9" s="16" t="str">
        <f>IF(COUNTA('Saisie des résultats'!$L$29)=0,"",'Saisie des résultats'!$L$29)</f>
        <v/>
      </c>
      <c r="AT9" s="16" t="str">
        <f>IF(COUNTA('Épreuves facultatives'!$Q$8)=0,"",'Épreuves facultatives'!$Q$8)</f>
        <v/>
      </c>
      <c r="AU9" s="16" t="str">
        <f>IF(COUNTA('Saisie des résultats'!$L$30)=0,"",'Saisie des résultats'!$L$30)</f>
        <v/>
      </c>
      <c r="AV9" s="16" t="str">
        <f>IF(COUNTA('Épreuves facultatives'!$Q$9)=0,"",'Épreuves facultatives'!$Q$9)</f>
        <v/>
      </c>
      <c r="AW9" s="16" t="str">
        <f>IF(COUNTA('Saisie des résultats'!$L$31)=0,"",'Saisie des résultats'!$L$31)</f>
        <v/>
      </c>
      <c r="AX9" s="16" t="str">
        <f>IF(COUNTA('Épreuves facultatives'!$Q$10)=0,"",'Épreuves facultatives'!$Q$10)</f>
        <v/>
      </c>
      <c r="AY9" s="16" t="str">
        <f>IF(COUNTA('Épreuves facultatives'!$P$11)=0,"",'Épreuves facultatives'!$P$11)</f>
        <v/>
      </c>
      <c r="AZ9" s="16" t="str">
        <f>IF(COUNTA('Épreuves facultatives'!$Q$11)=0,"",'Épreuves facultatives'!$Q$11)</f>
        <v/>
      </c>
      <c r="BA9" s="16" t="str">
        <f>IF(COUNTA('Épreuves facultatives'!$P$12)=0,"",'Épreuves facultatives'!$P$12)</f>
        <v/>
      </c>
      <c r="BB9" s="16" t="str">
        <f>IF(COUNTA('Épreuves facultatives'!$Q$12)=0,"",'Épreuves facultatives'!$Q$12)</f>
        <v/>
      </c>
      <c r="BC9" s="16" t="str">
        <f>IF(COUNTA('Épreuves facultatives'!$P$13)=0,"",'Épreuves facultatives'!$P$13)</f>
        <v/>
      </c>
      <c r="BD9" s="16" t="str">
        <f>IF(COUNTA('Épreuves facultatives'!$Q$13)=0,"",'Épreuves facultatives'!$Q$13)</f>
        <v/>
      </c>
      <c r="BE9" s="16" t="str">
        <f>IF(COUNTA('Épreuves facultatives'!$P$14)=0,"",'Épreuves facultatives'!$P$14)</f>
        <v/>
      </c>
      <c r="BF9" s="16" t="str">
        <f>IF(COUNTA('Épreuves facultatives'!$Q$14)=0,"",'Épreuves facultatives'!$Q$14)</f>
        <v/>
      </c>
      <c r="BG9" s="16" t="str">
        <f>IF(COUNTA('Épreuves facultatives'!$P$15)=0,"",'Épreuves facultatives'!$P$15)</f>
        <v/>
      </c>
      <c r="BH9" s="16" t="str">
        <f>IF(COUNTA('Épreuves facultatives'!$Q$15)=0,"",'Épreuves facultatives'!$Q$15)</f>
        <v/>
      </c>
      <c r="BI9" s="16" t="str">
        <f>IF(COUNTA('Saisie des résultats'!$L$29)=0,"",'Saisie des résultats'!$L$29)</f>
        <v/>
      </c>
      <c r="BJ9" s="16" t="e">
        <f>IF(COUNTA('Saisie des résultats'!#REF!)=0,"",'Saisie des résultats'!#REF!)</f>
        <v>#REF!</v>
      </c>
      <c r="BK9" s="16" t="str">
        <f>IF(COUNTA('Saisie des résultats'!$L$28)=0,"",'Saisie des résultats'!$L$28)</f>
        <v/>
      </c>
      <c r="BL9" s="16" t="e">
        <f>IF(COUNTA('Saisie des résultats'!#REF!)=0,"",'Saisie des résultats'!#REF!)</f>
        <v>#REF!</v>
      </c>
      <c r="BM9" s="16" t="e">
        <f>IF(COUNTA('Saisie des résultats'!#REF!)=0,"",'Saisie des résultats'!#REF!)</f>
        <v>#REF!</v>
      </c>
      <c r="BZ9" s="217" t="str">
        <f t="shared" si="0"/>
        <v/>
      </c>
      <c r="CB9" s="217" t="str">
        <f t="shared" si="1"/>
        <v/>
      </c>
    </row>
    <row r="10" spans="1:80">
      <c r="A10" s="11" t="str">
        <f>'Liste élèves'!A13</f>
        <v/>
      </c>
      <c r="B10" s="17" t="str">
        <f>références!K8</f>
        <v/>
      </c>
      <c r="C10" s="16" t="str">
        <f>IF(COUNTA('Saisie des résultats'!$M$8)=0,"",'Saisie des résultats'!$M$8)</f>
        <v/>
      </c>
      <c r="D10" s="16" t="e">
        <f>IF(COUNTA('Saisie des résultats'!#REF!)=0,"",'Saisie des résultats'!#REF!)</f>
        <v>#REF!</v>
      </c>
      <c r="E10" s="16" t="str">
        <f>IF(COUNTA('Saisie des résultats'!$M$9)=0,"",'Saisie des résultats'!$M$9)</f>
        <v/>
      </c>
      <c r="F10" s="16" t="e">
        <f>IF(COUNTA('Saisie des résultats'!#REF!)=0,"",'Saisie des résultats'!#REF!)</f>
        <v>#REF!</v>
      </c>
      <c r="G10" s="16" t="str">
        <f>IF(COUNTA('Saisie des résultats'!$M$10)=0,"",'Saisie des résultats'!$M$10)</f>
        <v/>
      </c>
      <c r="H10" s="16" t="e">
        <f>IF(COUNTA('Saisie des résultats'!#REF!)=0,"",'Saisie des résultats'!#REF!)</f>
        <v>#REF!</v>
      </c>
      <c r="I10" s="16" t="str">
        <f>IF(COUNTA('Saisie des résultats'!$M$11)=0,"",'Saisie des résultats'!$M$11)</f>
        <v/>
      </c>
      <c r="J10" s="16" t="e">
        <f>IF(COUNTA('Saisie des résultats'!#REF!)=0,"",'Saisie des résultats'!#REF!)</f>
        <v>#REF!</v>
      </c>
      <c r="K10" s="16" t="str">
        <f>IF(COUNTA('Saisie des résultats'!$M$12)=0,"",'Saisie des résultats'!$M$12)</f>
        <v/>
      </c>
      <c r="L10" s="16" t="e">
        <f>IF(COUNTA('Saisie des résultats'!#REF!)=0,"",'Saisie des résultats'!#REF!)</f>
        <v>#REF!</v>
      </c>
      <c r="M10" s="16" t="str">
        <f>IF(COUNTA('Saisie des résultats'!$M$13)=0,"",'Saisie des résultats'!$M$13)</f>
        <v/>
      </c>
      <c r="N10" s="16" t="e">
        <f>IF(COUNTA('Saisie des résultats'!#REF!)=0,"",'Saisie des résultats'!#REF!)</f>
        <v>#REF!</v>
      </c>
      <c r="O10" s="16" t="str">
        <f>IF(COUNTA('Saisie des résultats'!$M$14)=0,"",'Saisie des résultats'!$M$14)</f>
        <v/>
      </c>
      <c r="P10" s="16" t="e">
        <f>IF(COUNTA('Saisie des résultats'!#REF!)=0,"",'Saisie des résultats'!#REF!)</f>
        <v>#REF!</v>
      </c>
      <c r="Q10" s="16" t="str">
        <f>IF(COUNTA('Saisie des résultats'!$M$15)=0,"",'Saisie des résultats'!$M$15)</f>
        <v/>
      </c>
      <c r="R10" s="16" t="e">
        <f>IF(COUNTA('Saisie des résultats'!#REF!)=0,"",'Saisie des résultats'!#REF!)</f>
        <v>#REF!</v>
      </c>
      <c r="S10" s="16" t="str">
        <f>IF(COUNTA('Saisie des résultats'!$M$16)=0,"",'Saisie des résultats'!$M$16)</f>
        <v/>
      </c>
      <c r="T10" s="16" t="e">
        <f>IF(COUNTA('Saisie des résultats'!#REF!)=0,"",'Saisie des résultats'!#REF!)</f>
        <v>#REF!</v>
      </c>
      <c r="U10" s="16" t="str">
        <f>IF(COUNTA('Saisie des résultats'!$M$17)=0,"",'Saisie des résultats'!$M$17)</f>
        <v/>
      </c>
      <c r="V10" s="16" t="e">
        <f>IF(COUNTA('Saisie des résultats'!#REF!)=0,"",'Saisie des résultats'!#REF!)</f>
        <v>#REF!</v>
      </c>
      <c r="W10" s="16" t="str">
        <f>IF(COUNTA('Saisie des résultats'!$M$18)=0,"",'Saisie des résultats'!$M$18)</f>
        <v/>
      </c>
      <c r="X10" s="16" t="e">
        <f>IF(COUNTA('Saisie des résultats'!#REF!)=0,"",'Saisie des résultats'!#REF!)</f>
        <v>#REF!</v>
      </c>
      <c r="Y10" s="16" t="str">
        <f>IF(COUNTA('Saisie des résultats'!$M$19)=0,"",'Saisie des résultats'!$M$19)</f>
        <v/>
      </c>
      <c r="Z10" s="16" t="e">
        <f>IF(COUNTA('Saisie des résultats'!#REF!)=0,"",'Saisie des résultats'!#REF!)</f>
        <v>#REF!</v>
      </c>
      <c r="AA10" s="16" t="str">
        <f>IF(COUNTA('Saisie des résultats'!$M$20)=0,"",'Saisie des résultats'!$M$20)</f>
        <v/>
      </c>
      <c r="AB10" s="16" t="e">
        <f>IF(COUNTA('Saisie des résultats'!#REF!)=0,"",'Saisie des résultats'!#REF!)</f>
        <v>#REF!</v>
      </c>
      <c r="AC10" s="16" t="str">
        <f>IF(COUNTA('Saisie des résultats'!$M$21)=0,"",'Saisie des résultats'!$M$21)</f>
        <v/>
      </c>
      <c r="AD10" s="16" t="e">
        <f>IF(COUNTA('Saisie des résultats'!#REF!)=0,"",'Saisie des résultats'!#REF!)</f>
        <v>#REF!</v>
      </c>
      <c r="AE10" s="16" t="str">
        <f>IF(COUNTA('Saisie des résultats'!$M$22)=0,"",'Saisie des résultats'!$M$22)</f>
        <v/>
      </c>
      <c r="AF10" s="16" t="e">
        <f>IF(COUNTA('Saisie des résultats'!#REF!)=0,"",'Saisie des résultats'!#REF!)</f>
        <v>#REF!</v>
      </c>
      <c r="AG10" s="16" t="str">
        <f>IF(COUNTA('Saisie des résultats'!$M$23)=0,"",'Saisie des résultats'!$M$23)</f>
        <v/>
      </c>
      <c r="AH10" s="16" t="e">
        <f>IF(COUNTA('Saisie des résultats'!#REF!)=0,"",'Saisie des résultats'!#REF!)</f>
        <v>#REF!</v>
      </c>
      <c r="AI10" s="16" t="str">
        <f>IF(COUNTA('Saisie des résultats'!$M$24)=0,"",'Saisie des résultats'!$M$24)</f>
        <v/>
      </c>
      <c r="AJ10" s="16" t="e">
        <f>IF(COUNTA('Saisie des résultats'!#REF!)=0,"",'Saisie des résultats'!#REF!)</f>
        <v>#REF!</v>
      </c>
      <c r="AK10" s="16" t="str">
        <f>IF(COUNTA('Saisie des résultats'!$M$25)=0,"",'Saisie des résultats'!$M$25)</f>
        <v/>
      </c>
      <c r="AL10" s="16" t="e">
        <f>IF(COUNTA('Saisie des résultats'!#REF!)=0,"",'Saisie des résultats'!#REF!)</f>
        <v>#REF!</v>
      </c>
      <c r="AM10" s="16" t="str">
        <f>IF(COUNTA('Saisie des résultats'!$M$26)=0,"",'Saisie des résultats'!$M$26)</f>
        <v/>
      </c>
      <c r="AN10" s="16" t="e">
        <f>IF(COUNTA('Saisie des résultats'!#REF!)=0,"",'Saisie des résultats'!#REF!)</f>
        <v>#REF!</v>
      </c>
      <c r="AO10" s="16" t="str">
        <f>IF(COUNTA('Saisie des résultats'!$M$27)=0,"",'Saisie des résultats'!$M$27)</f>
        <v/>
      </c>
      <c r="AP10" s="16" t="str">
        <f>IF(COUNTA('Épreuves facultatives'!$S$6)=0,"",'Épreuves facultatives'!$S$6)</f>
        <v/>
      </c>
      <c r="AQ10" s="16" t="str">
        <f>IF(COUNTA('Saisie des résultats'!$M$28)=0,"",'Saisie des résultats'!$M$28)</f>
        <v/>
      </c>
      <c r="AR10" s="16" t="str">
        <f>IF(COUNTA('Épreuves facultatives'!$S$7)=0,"",'Épreuves facultatives'!$S$7)</f>
        <v/>
      </c>
      <c r="AS10" s="16" t="str">
        <f>IF(COUNTA('Saisie des résultats'!$M$29)=0,"",'Saisie des résultats'!$M$29)</f>
        <v/>
      </c>
      <c r="AT10" s="16" t="str">
        <f>IF(COUNTA('Épreuves facultatives'!$S$8)=0,"",'Épreuves facultatives'!$S$8)</f>
        <v/>
      </c>
      <c r="AU10" s="16" t="str">
        <f>IF(COUNTA('Saisie des résultats'!$M$30)=0,"",'Saisie des résultats'!$M$30)</f>
        <v/>
      </c>
      <c r="AV10" s="16" t="str">
        <f>IF(COUNTA('Épreuves facultatives'!$S$9)=0,"",'Épreuves facultatives'!$S$9)</f>
        <v/>
      </c>
      <c r="AW10" s="16" t="str">
        <f>IF(COUNTA('Saisie des résultats'!$M$31)=0,"",'Saisie des résultats'!$M$31)</f>
        <v/>
      </c>
      <c r="AX10" s="16" t="str">
        <f>IF(COUNTA('Épreuves facultatives'!$S$10)=0,"",'Épreuves facultatives'!$S$10)</f>
        <v/>
      </c>
      <c r="AY10" s="16" t="str">
        <f>IF(COUNTA('Épreuves facultatives'!$R$11)=0,"",'Épreuves facultatives'!$R$11)</f>
        <v/>
      </c>
      <c r="AZ10" s="16" t="str">
        <f>IF(COUNTA('Épreuves facultatives'!$S$11)=0,"",'Épreuves facultatives'!$S$11)</f>
        <v/>
      </c>
      <c r="BA10" s="16" t="str">
        <f>IF(COUNTA('Épreuves facultatives'!$R$12)=0,"",'Épreuves facultatives'!$R$12)</f>
        <v/>
      </c>
      <c r="BB10" s="16" t="str">
        <f>IF(COUNTA('Épreuves facultatives'!$S$12)=0,"",'Épreuves facultatives'!$S$12)</f>
        <v/>
      </c>
      <c r="BC10" s="16" t="str">
        <f>IF(COUNTA('Épreuves facultatives'!$R$13)=0,"",'Épreuves facultatives'!$R$13)</f>
        <v/>
      </c>
      <c r="BD10" s="16" t="str">
        <f>IF(COUNTA('Épreuves facultatives'!$S$13)=0,"",'Épreuves facultatives'!$S$13)</f>
        <v/>
      </c>
      <c r="BE10" s="16" t="str">
        <f>IF(COUNTA('Épreuves facultatives'!$R$14)=0,"",'Épreuves facultatives'!$R$14)</f>
        <v/>
      </c>
      <c r="BF10" s="16" t="str">
        <f>IF(COUNTA('Épreuves facultatives'!$S$14)=0,"",'Épreuves facultatives'!$S$14)</f>
        <v/>
      </c>
      <c r="BG10" s="16" t="str">
        <f>IF(COUNTA('Épreuves facultatives'!$R$15)=0,"",'Épreuves facultatives'!$R$15)</f>
        <v/>
      </c>
      <c r="BH10" s="16" t="str">
        <f>IF(COUNTA('Épreuves facultatives'!$S$15)=0,"",'Épreuves facultatives'!$S$15)</f>
        <v/>
      </c>
      <c r="BI10" s="16" t="str">
        <f>IF(COUNTA('Saisie des résultats'!$M$29)=0,"",'Saisie des résultats'!$M$29)</f>
        <v/>
      </c>
      <c r="BJ10" s="16" t="e">
        <f>IF(COUNTA('Saisie des résultats'!#REF!)=0,"",'Saisie des résultats'!#REF!)</f>
        <v>#REF!</v>
      </c>
      <c r="BK10" s="16" t="str">
        <f>IF(COUNTA('Saisie des résultats'!$M$28)=0,"",'Saisie des résultats'!$M$28)</f>
        <v/>
      </c>
      <c r="BL10" s="16" t="e">
        <f>IF(COUNTA('Saisie des résultats'!#REF!)=0,"",'Saisie des résultats'!#REF!)</f>
        <v>#REF!</v>
      </c>
      <c r="BM10" s="16" t="e">
        <f>IF(COUNTA('Saisie des résultats'!#REF!)=0,"",'Saisie des résultats'!#REF!)</f>
        <v>#REF!</v>
      </c>
      <c r="BZ10" s="217" t="str">
        <f t="shared" si="0"/>
        <v/>
      </c>
      <c r="CB10" s="217" t="str">
        <f t="shared" si="1"/>
        <v/>
      </c>
    </row>
    <row r="11" spans="1:80">
      <c r="A11" s="11" t="str">
        <f>'Liste élèves'!A14</f>
        <v/>
      </c>
      <c r="B11" s="17" t="str">
        <f>références!K9</f>
        <v/>
      </c>
      <c r="C11" s="16" t="str">
        <f>IF(COUNTA('Saisie des résultats'!$N$8)=0,"",'Saisie des résultats'!$N$8)</f>
        <v/>
      </c>
      <c r="D11" s="16" t="e">
        <f>IF(COUNTA('Saisie des résultats'!#REF!)=0,"",'Saisie des résultats'!#REF!)</f>
        <v>#REF!</v>
      </c>
      <c r="E11" s="16" t="str">
        <f>IF(COUNTA('Saisie des résultats'!$N$9)=0,"",'Saisie des résultats'!$N$9)</f>
        <v/>
      </c>
      <c r="F11" s="16" t="e">
        <f>IF(COUNTA('Saisie des résultats'!#REF!)=0,"",'Saisie des résultats'!#REF!)</f>
        <v>#REF!</v>
      </c>
      <c r="G11" s="16" t="str">
        <f>IF(COUNTA('Saisie des résultats'!$N$10)=0,"",'Saisie des résultats'!$N$10)</f>
        <v/>
      </c>
      <c r="H11" s="16" t="e">
        <f>IF(COUNTA('Saisie des résultats'!#REF!)=0,"",'Saisie des résultats'!#REF!)</f>
        <v>#REF!</v>
      </c>
      <c r="I11" s="16" t="str">
        <f>IF(COUNTA('Saisie des résultats'!$N$11)=0,"",'Saisie des résultats'!$N$11)</f>
        <v/>
      </c>
      <c r="J11" s="16" t="e">
        <f>IF(COUNTA('Saisie des résultats'!#REF!)=0,"",'Saisie des résultats'!#REF!)</f>
        <v>#REF!</v>
      </c>
      <c r="K11" s="16" t="str">
        <f>IF(COUNTA('Saisie des résultats'!$N$12)=0,"",'Saisie des résultats'!$N$12)</f>
        <v/>
      </c>
      <c r="L11" s="16" t="e">
        <f>IF(COUNTA('Saisie des résultats'!#REF!)=0,"",'Saisie des résultats'!#REF!)</f>
        <v>#REF!</v>
      </c>
      <c r="M11" s="16" t="str">
        <f>IF(COUNTA('Saisie des résultats'!$N$13)=0,"",'Saisie des résultats'!$N$13)</f>
        <v/>
      </c>
      <c r="N11" s="16" t="e">
        <f>IF(COUNTA('Saisie des résultats'!#REF!)=0,"",'Saisie des résultats'!#REF!)</f>
        <v>#REF!</v>
      </c>
      <c r="O11" s="16" t="str">
        <f>IF(COUNTA('Saisie des résultats'!$N$14)=0,"",'Saisie des résultats'!$N$14)</f>
        <v/>
      </c>
      <c r="P11" s="16" t="e">
        <f>IF(COUNTA('Saisie des résultats'!#REF!)=0,"",'Saisie des résultats'!#REF!)</f>
        <v>#REF!</v>
      </c>
      <c r="Q11" s="16" t="str">
        <f>IF(COUNTA('Saisie des résultats'!$N$15)=0,"",'Saisie des résultats'!$N$15)</f>
        <v/>
      </c>
      <c r="R11" s="16" t="e">
        <f>IF(COUNTA('Saisie des résultats'!#REF!)=0,"",'Saisie des résultats'!#REF!)</f>
        <v>#REF!</v>
      </c>
      <c r="S11" s="16" t="str">
        <f>IF(COUNTA('Saisie des résultats'!$N$16)=0,"",'Saisie des résultats'!$N$16)</f>
        <v/>
      </c>
      <c r="T11" s="16" t="e">
        <f>IF(COUNTA('Saisie des résultats'!#REF!)=0,"",'Saisie des résultats'!#REF!)</f>
        <v>#REF!</v>
      </c>
      <c r="U11" s="16" t="str">
        <f>IF(COUNTA('Saisie des résultats'!$N$17)=0,"",'Saisie des résultats'!$N$17)</f>
        <v/>
      </c>
      <c r="V11" s="16" t="e">
        <f>IF(COUNTA('Saisie des résultats'!#REF!)=0,"",'Saisie des résultats'!#REF!)</f>
        <v>#REF!</v>
      </c>
      <c r="W11" s="16" t="str">
        <f>IF(COUNTA('Saisie des résultats'!$N$18)=0,"",'Saisie des résultats'!$N$18)</f>
        <v/>
      </c>
      <c r="X11" s="16" t="e">
        <f>IF(COUNTA('Saisie des résultats'!#REF!)=0,"",'Saisie des résultats'!#REF!)</f>
        <v>#REF!</v>
      </c>
      <c r="Y11" s="16" t="str">
        <f>IF(COUNTA('Saisie des résultats'!$N$19)=0,"",'Saisie des résultats'!$N$19)</f>
        <v/>
      </c>
      <c r="Z11" s="16" t="e">
        <f>IF(COUNTA('Saisie des résultats'!#REF!)=0,"",'Saisie des résultats'!#REF!)</f>
        <v>#REF!</v>
      </c>
      <c r="AA11" s="16" t="str">
        <f>IF(COUNTA('Saisie des résultats'!$N$20)=0,"",'Saisie des résultats'!$N$20)</f>
        <v/>
      </c>
      <c r="AB11" s="16" t="e">
        <f>IF(COUNTA('Saisie des résultats'!#REF!)=0,"",'Saisie des résultats'!#REF!)</f>
        <v>#REF!</v>
      </c>
      <c r="AC11" s="16" t="str">
        <f>IF(COUNTA('Saisie des résultats'!$N$21)=0,"",'Saisie des résultats'!$N$21)</f>
        <v/>
      </c>
      <c r="AD11" s="16" t="e">
        <f>IF(COUNTA('Saisie des résultats'!#REF!)=0,"",'Saisie des résultats'!#REF!)</f>
        <v>#REF!</v>
      </c>
      <c r="AE11" s="16" t="str">
        <f>IF(COUNTA('Saisie des résultats'!$N$22)=0,"",'Saisie des résultats'!$N$22)</f>
        <v/>
      </c>
      <c r="AF11" s="16" t="e">
        <f>IF(COUNTA('Saisie des résultats'!#REF!)=0,"",'Saisie des résultats'!#REF!)</f>
        <v>#REF!</v>
      </c>
      <c r="AG11" s="16" t="str">
        <f>IF(COUNTA('Saisie des résultats'!$N$23)=0,"",'Saisie des résultats'!$N$23)</f>
        <v/>
      </c>
      <c r="AH11" s="16" t="e">
        <f>IF(COUNTA('Saisie des résultats'!#REF!)=0,"",'Saisie des résultats'!#REF!)</f>
        <v>#REF!</v>
      </c>
      <c r="AI11" s="16" t="str">
        <f>IF(COUNTA('Saisie des résultats'!$N$24)=0,"",'Saisie des résultats'!$N$24)</f>
        <v/>
      </c>
      <c r="AJ11" s="16" t="e">
        <f>IF(COUNTA('Saisie des résultats'!#REF!)=0,"",'Saisie des résultats'!#REF!)</f>
        <v>#REF!</v>
      </c>
      <c r="AK11" s="16" t="str">
        <f>IF(COUNTA('Saisie des résultats'!$N$25)=0,"",'Saisie des résultats'!$N$25)</f>
        <v/>
      </c>
      <c r="AL11" s="16" t="e">
        <f>IF(COUNTA('Saisie des résultats'!#REF!)=0,"",'Saisie des résultats'!#REF!)</f>
        <v>#REF!</v>
      </c>
      <c r="AM11" s="16" t="str">
        <f>IF(COUNTA('Saisie des résultats'!$N$26)=0,"",'Saisie des résultats'!$N$26)</f>
        <v/>
      </c>
      <c r="AN11" s="16" t="e">
        <f>IF(COUNTA('Saisie des résultats'!#REF!)=0,"",'Saisie des résultats'!#REF!)</f>
        <v>#REF!</v>
      </c>
      <c r="AO11" s="16" t="str">
        <f>IF(COUNTA('Saisie des résultats'!$N$27)=0,"",'Saisie des résultats'!$N$27)</f>
        <v/>
      </c>
      <c r="AP11" s="16" t="str">
        <f>IF(COUNTA('Épreuves facultatives'!$U$6)=0,"",'Épreuves facultatives'!$U$6)</f>
        <v/>
      </c>
      <c r="AQ11" s="16" t="str">
        <f>IF(COUNTA('Saisie des résultats'!$N$28)=0,"",'Saisie des résultats'!$N$28)</f>
        <v/>
      </c>
      <c r="AR11" s="16" t="str">
        <f>IF(COUNTA('Épreuves facultatives'!$U$7)=0,"",'Épreuves facultatives'!$U$7)</f>
        <v/>
      </c>
      <c r="AS11" s="16" t="str">
        <f>IF(COUNTA('Saisie des résultats'!$N$29)=0,"",'Saisie des résultats'!$N$29)</f>
        <v/>
      </c>
      <c r="AT11" s="16" t="str">
        <f>IF(COUNTA('Épreuves facultatives'!$U$8)=0,"",'Épreuves facultatives'!$U$8)</f>
        <v/>
      </c>
      <c r="AU11" s="16" t="str">
        <f>IF(COUNTA('Saisie des résultats'!$N$30)=0,"",'Saisie des résultats'!$N$30)</f>
        <v/>
      </c>
      <c r="AV11" s="16" t="str">
        <f>IF(COUNTA('Épreuves facultatives'!$U$9)=0,"",'Épreuves facultatives'!$U$9)</f>
        <v/>
      </c>
      <c r="AW11" s="16" t="str">
        <f>IF(COUNTA('Saisie des résultats'!$N$31)=0,"",'Saisie des résultats'!$N$31)</f>
        <v/>
      </c>
      <c r="AX11" s="16" t="str">
        <f>IF(COUNTA('Épreuves facultatives'!$U$10)=0,"",'Épreuves facultatives'!$U$10)</f>
        <v/>
      </c>
      <c r="AY11" s="16" t="str">
        <f>IF(COUNTA('Épreuves facultatives'!$T$11)=0,"",'Épreuves facultatives'!$T$11)</f>
        <v/>
      </c>
      <c r="AZ11" s="16" t="str">
        <f>IF(COUNTA('Épreuves facultatives'!$U$11)=0,"",'Épreuves facultatives'!$U$11)</f>
        <v/>
      </c>
      <c r="BA11" s="16" t="str">
        <f>IF(COUNTA('Épreuves facultatives'!$T$12)=0,"",'Épreuves facultatives'!$T$12)</f>
        <v/>
      </c>
      <c r="BB11" s="16" t="str">
        <f>IF(COUNTA('Épreuves facultatives'!$U$12)=0,"",'Épreuves facultatives'!$U$12)</f>
        <v/>
      </c>
      <c r="BC11" s="16" t="str">
        <f>IF(COUNTA('Épreuves facultatives'!$T$13)=0,"",'Épreuves facultatives'!$T$13)</f>
        <v/>
      </c>
      <c r="BD11" s="16" t="str">
        <f>IF(COUNTA('Épreuves facultatives'!$U$13)=0,"",'Épreuves facultatives'!$U$13)</f>
        <v/>
      </c>
      <c r="BE11" s="16" t="str">
        <f>IF(COUNTA('Épreuves facultatives'!$T$14)=0,"",'Épreuves facultatives'!$T$14)</f>
        <v/>
      </c>
      <c r="BF11" s="16" t="str">
        <f>IF(COUNTA('Épreuves facultatives'!$U$14)=0,"",'Épreuves facultatives'!$U$14)</f>
        <v/>
      </c>
      <c r="BG11" s="16" t="str">
        <f>IF(COUNTA('Épreuves facultatives'!$T$15)=0,"",'Épreuves facultatives'!$T$15)</f>
        <v/>
      </c>
      <c r="BH11" s="16" t="str">
        <f>IF(COUNTA('Épreuves facultatives'!$U$15)=0,"",'Épreuves facultatives'!$U$15)</f>
        <v/>
      </c>
      <c r="BI11" s="16" t="str">
        <f>IF(COUNTA('Saisie des résultats'!$N$29)=0,"",'Saisie des résultats'!$N$29)</f>
        <v/>
      </c>
      <c r="BJ11" s="16" t="e">
        <f>IF(COUNTA('Saisie des résultats'!#REF!)=0,"",'Saisie des résultats'!#REF!)</f>
        <v>#REF!</v>
      </c>
      <c r="BK11" s="16" t="str">
        <f>IF(COUNTA('Saisie des résultats'!$N$28)=0,"",'Saisie des résultats'!$N$28)</f>
        <v/>
      </c>
      <c r="BL11" s="16" t="e">
        <f>IF(COUNTA('Saisie des résultats'!#REF!)=0,"",'Saisie des résultats'!#REF!)</f>
        <v>#REF!</v>
      </c>
      <c r="BM11" s="16" t="e">
        <f>IF(COUNTA('Saisie des résultats'!#REF!)=0,"",'Saisie des résultats'!#REF!)</f>
        <v>#REF!</v>
      </c>
      <c r="BZ11" s="217" t="str">
        <f t="shared" si="0"/>
        <v/>
      </c>
      <c r="CB11" s="217" t="str">
        <f t="shared" si="1"/>
        <v/>
      </c>
    </row>
    <row r="12" spans="1:80">
      <c r="A12" s="11" t="str">
        <f>'Liste élèves'!A15</f>
        <v/>
      </c>
      <c r="B12" s="17" t="str">
        <f>références!K10</f>
        <v/>
      </c>
      <c r="C12" s="16" t="str">
        <f>IF(COUNTA('Saisie des résultats'!$O$8)=0,"",'Saisie des résultats'!$O$8)</f>
        <v/>
      </c>
      <c r="D12" s="16" t="e">
        <f>IF(COUNTA('Saisie des résultats'!#REF!)=0,"",'Saisie des résultats'!#REF!)</f>
        <v>#REF!</v>
      </c>
      <c r="E12" s="16" t="str">
        <f>IF(COUNTA('Saisie des résultats'!$O$9)=0,"",'Saisie des résultats'!$O$9)</f>
        <v/>
      </c>
      <c r="F12" s="16" t="e">
        <f>IF(COUNTA('Saisie des résultats'!#REF!)=0,"",'Saisie des résultats'!#REF!)</f>
        <v>#REF!</v>
      </c>
      <c r="G12" s="16" t="str">
        <f>IF(COUNTA('Saisie des résultats'!$O$10)=0,"",'Saisie des résultats'!$O$10)</f>
        <v/>
      </c>
      <c r="H12" s="16" t="e">
        <f>IF(COUNTA('Saisie des résultats'!#REF!)=0,"",'Saisie des résultats'!#REF!)</f>
        <v>#REF!</v>
      </c>
      <c r="I12" s="16" t="str">
        <f>IF(COUNTA('Saisie des résultats'!$O$11)=0,"",'Saisie des résultats'!$O$11)</f>
        <v/>
      </c>
      <c r="J12" s="16" t="e">
        <f>IF(COUNTA('Saisie des résultats'!#REF!)=0,"",'Saisie des résultats'!#REF!)</f>
        <v>#REF!</v>
      </c>
      <c r="K12" s="16" t="str">
        <f>IF(COUNTA('Saisie des résultats'!$O$12)=0,"",'Saisie des résultats'!$O$12)</f>
        <v/>
      </c>
      <c r="L12" s="16" t="e">
        <f>IF(COUNTA('Saisie des résultats'!#REF!)=0,"",'Saisie des résultats'!#REF!)</f>
        <v>#REF!</v>
      </c>
      <c r="M12" s="16" t="str">
        <f>IF(COUNTA('Saisie des résultats'!$O$13)=0,"",'Saisie des résultats'!$O$13)</f>
        <v/>
      </c>
      <c r="N12" s="16" t="e">
        <f>IF(COUNTA('Saisie des résultats'!#REF!)=0,"",'Saisie des résultats'!#REF!)</f>
        <v>#REF!</v>
      </c>
      <c r="O12" s="16" t="str">
        <f>IF(COUNTA('Saisie des résultats'!$O$14)=0,"",'Saisie des résultats'!$O$14)</f>
        <v/>
      </c>
      <c r="P12" s="16" t="e">
        <f>IF(COUNTA('Saisie des résultats'!#REF!)=0,"",'Saisie des résultats'!#REF!)</f>
        <v>#REF!</v>
      </c>
      <c r="Q12" s="16" t="str">
        <f>IF(COUNTA('Saisie des résultats'!$O$15)=0,"",'Saisie des résultats'!$O$15)</f>
        <v/>
      </c>
      <c r="R12" s="16" t="e">
        <f>IF(COUNTA('Saisie des résultats'!#REF!)=0,"",'Saisie des résultats'!#REF!)</f>
        <v>#REF!</v>
      </c>
      <c r="S12" s="16" t="str">
        <f>IF(COUNTA('Saisie des résultats'!$O$16)=0,"",'Saisie des résultats'!$O$16)</f>
        <v/>
      </c>
      <c r="T12" s="16" t="e">
        <f>IF(COUNTA('Saisie des résultats'!#REF!)=0,"",'Saisie des résultats'!#REF!)</f>
        <v>#REF!</v>
      </c>
      <c r="U12" s="16" t="str">
        <f>IF(COUNTA('Saisie des résultats'!$O$17)=0,"",'Saisie des résultats'!$O$17)</f>
        <v/>
      </c>
      <c r="V12" s="16" t="e">
        <f>IF(COUNTA('Saisie des résultats'!#REF!)=0,"",'Saisie des résultats'!#REF!)</f>
        <v>#REF!</v>
      </c>
      <c r="W12" s="16" t="str">
        <f>IF(COUNTA('Saisie des résultats'!$O$18)=0,"",'Saisie des résultats'!$O$18)</f>
        <v/>
      </c>
      <c r="X12" s="16" t="e">
        <f>IF(COUNTA('Saisie des résultats'!#REF!)=0,"",'Saisie des résultats'!#REF!)</f>
        <v>#REF!</v>
      </c>
      <c r="Y12" s="16" t="str">
        <f>IF(COUNTA('Saisie des résultats'!$O$19)=0,"",'Saisie des résultats'!$O$19)</f>
        <v/>
      </c>
      <c r="Z12" s="16" t="e">
        <f>IF(COUNTA('Saisie des résultats'!#REF!)=0,"",'Saisie des résultats'!#REF!)</f>
        <v>#REF!</v>
      </c>
      <c r="AA12" s="16" t="str">
        <f>IF(COUNTA('Saisie des résultats'!$O$20)=0,"",'Saisie des résultats'!$O$20)</f>
        <v/>
      </c>
      <c r="AB12" s="16" t="e">
        <f>IF(COUNTA('Saisie des résultats'!#REF!)=0,"",'Saisie des résultats'!#REF!)</f>
        <v>#REF!</v>
      </c>
      <c r="AC12" s="16" t="str">
        <f>IF(COUNTA('Saisie des résultats'!$O$21)=0,"",'Saisie des résultats'!$O$21)</f>
        <v/>
      </c>
      <c r="AD12" s="16" t="e">
        <f>IF(COUNTA('Saisie des résultats'!#REF!)=0,"",'Saisie des résultats'!#REF!)</f>
        <v>#REF!</v>
      </c>
      <c r="AE12" s="16" t="str">
        <f>IF(COUNTA('Saisie des résultats'!$O$22)=0,"",'Saisie des résultats'!$O$22)</f>
        <v/>
      </c>
      <c r="AF12" s="16" t="e">
        <f>IF(COUNTA('Saisie des résultats'!#REF!)=0,"",'Saisie des résultats'!#REF!)</f>
        <v>#REF!</v>
      </c>
      <c r="AG12" s="16" t="str">
        <f>IF(COUNTA('Saisie des résultats'!$O$23)=0,"",'Saisie des résultats'!$O$23)</f>
        <v/>
      </c>
      <c r="AH12" s="16" t="e">
        <f>IF(COUNTA('Saisie des résultats'!#REF!)=0,"",'Saisie des résultats'!#REF!)</f>
        <v>#REF!</v>
      </c>
      <c r="AI12" s="16" t="str">
        <f>IF(COUNTA('Saisie des résultats'!$O$24)=0,"",'Saisie des résultats'!$O$24)</f>
        <v/>
      </c>
      <c r="AJ12" s="16" t="e">
        <f>IF(COUNTA('Saisie des résultats'!#REF!)=0,"",'Saisie des résultats'!#REF!)</f>
        <v>#REF!</v>
      </c>
      <c r="AK12" s="16" t="str">
        <f>IF(COUNTA('Saisie des résultats'!$O$25)=0,"",'Saisie des résultats'!$O$25)</f>
        <v/>
      </c>
      <c r="AL12" s="16" t="e">
        <f>IF(COUNTA('Saisie des résultats'!#REF!)=0,"",'Saisie des résultats'!#REF!)</f>
        <v>#REF!</v>
      </c>
      <c r="AM12" s="16" t="str">
        <f>IF(COUNTA('Saisie des résultats'!$O$26)=0,"",'Saisie des résultats'!$O$26)</f>
        <v/>
      </c>
      <c r="AN12" s="16" t="e">
        <f>IF(COUNTA('Saisie des résultats'!#REF!)=0,"",'Saisie des résultats'!#REF!)</f>
        <v>#REF!</v>
      </c>
      <c r="AO12" s="16" t="str">
        <f>IF(COUNTA('Saisie des résultats'!$O$27)=0,"",'Saisie des résultats'!$O$27)</f>
        <v/>
      </c>
      <c r="AP12" s="16" t="str">
        <f>IF(COUNTA('Épreuves facultatives'!$W$6)=0,"",'Épreuves facultatives'!$W$6)</f>
        <v/>
      </c>
      <c r="AQ12" s="16" t="str">
        <f>IF(COUNTA('Saisie des résultats'!$O$28)=0,"",'Saisie des résultats'!$O$28)</f>
        <v/>
      </c>
      <c r="AR12" s="16" t="str">
        <f>IF(COUNTA('Épreuves facultatives'!$W$7)=0,"",'Épreuves facultatives'!$W$7)</f>
        <v/>
      </c>
      <c r="AS12" s="16" t="str">
        <f>IF(COUNTA('Saisie des résultats'!$O$29)=0,"",'Saisie des résultats'!$O$29)</f>
        <v/>
      </c>
      <c r="AT12" s="16" t="str">
        <f>IF(COUNTA('Épreuves facultatives'!$W$8)=0,"",'Épreuves facultatives'!$W$8)</f>
        <v/>
      </c>
      <c r="AU12" s="16" t="str">
        <f>IF(COUNTA('Saisie des résultats'!$O$30)=0,"",'Saisie des résultats'!$O$30)</f>
        <v/>
      </c>
      <c r="AV12" s="16" t="str">
        <f>IF(COUNTA('Épreuves facultatives'!$W$9)=0,"",'Épreuves facultatives'!$W$9)</f>
        <v/>
      </c>
      <c r="AW12" s="16" t="str">
        <f>IF(COUNTA('Saisie des résultats'!$O$31)=0,"",'Saisie des résultats'!$O$31)</f>
        <v/>
      </c>
      <c r="AX12" s="16" t="str">
        <f>IF(COUNTA('Épreuves facultatives'!$W$10)=0,"",'Épreuves facultatives'!$W$10)</f>
        <v/>
      </c>
      <c r="AY12" s="16" t="str">
        <f>IF(COUNTA('Épreuves facultatives'!$V$11)=0,"",'Épreuves facultatives'!$V$11)</f>
        <v/>
      </c>
      <c r="AZ12" s="16" t="str">
        <f>IF(COUNTA('Épreuves facultatives'!$W$11)=0,"",'Épreuves facultatives'!$W$11)</f>
        <v/>
      </c>
      <c r="BA12" s="16" t="str">
        <f>IF(COUNTA('Épreuves facultatives'!$V$12)=0,"",'Épreuves facultatives'!$V$12)</f>
        <v/>
      </c>
      <c r="BB12" s="16" t="str">
        <f>IF(COUNTA('Épreuves facultatives'!$W$12)=0,"",'Épreuves facultatives'!$W$12)</f>
        <v/>
      </c>
      <c r="BC12" s="16" t="str">
        <f>IF(COUNTA('Épreuves facultatives'!$V$13)=0,"",'Épreuves facultatives'!$V$13)</f>
        <v/>
      </c>
      <c r="BD12" s="16" t="str">
        <f>IF(COUNTA('Épreuves facultatives'!$W$13)=0,"",'Épreuves facultatives'!$W$13)</f>
        <v/>
      </c>
      <c r="BE12" s="16" t="str">
        <f>IF(COUNTA('Épreuves facultatives'!$V$14)=0,"",'Épreuves facultatives'!$V$14)</f>
        <v/>
      </c>
      <c r="BF12" s="16" t="str">
        <f>IF(COUNTA('Épreuves facultatives'!$W$14)=0,"",'Épreuves facultatives'!$W$14)</f>
        <v/>
      </c>
      <c r="BG12" s="16" t="str">
        <f>IF(COUNTA('Épreuves facultatives'!$V$15)=0,"",'Épreuves facultatives'!$V$15)</f>
        <v/>
      </c>
      <c r="BH12" s="16" t="str">
        <f>IF(COUNTA('Épreuves facultatives'!$W$15)=0,"",'Épreuves facultatives'!$W$15)</f>
        <v/>
      </c>
      <c r="BI12" s="16" t="str">
        <f>IF(COUNTA('Saisie des résultats'!$O$29)=0,"",'Saisie des résultats'!$O$29)</f>
        <v/>
      </c>
      <c r="BJ12" s="16" t="e">
        <f>IF(COUNTA('Saisie des résultats'!#REF!)=0,"",'Saisie des résultats'!#REF!)</f>
        <v>#REF!</v>
      </c>
      <c r="BK12" s="16" t="str">
        <f>IF(COUNTA('Saisie des résultats'!$O$28)=0,"",'Saisie des résultats'!$O$28)</f>
        <v/>
      </c>
      <c r="BL12" s="16" t="e">
        <f>IF(COUNTA('Saisie des résultats'!#REF!)=0,"",'Saisie des résultats'!#REF!)</f>
        <v>#REF!</v>
      </c>
      <c r="BM12" s="16" t="e">
        <f>IF(COUNTA('Saisie des résultats'!#REF!)=0,"",'Saisie des résultats'!#REF!)</f>
        <v>#REF!</v>
      </c>
      <c r="BZ12" s="217" t="str">
        <f t="shared" si="0"/>
        <v/>
      </c>
      <c r="CB12" s="217" t="str">
        <f t="shared" si="1"/>
        <v/>
      </c>
    </row>
    <row r="13" spans="1:80">
      <c r="A13" s="11" t="str">
        <f>'Liste élèves'!A16</f>
        <v/>
      </c>
      <c r="B13" s="17" t="str">
        <f>références!K11</f>
        <v/>
      </c>
      <c r="C13" s="16" t="str">
        <f>IF(COUNTA('Saisie des résultats'!$P$8)=0,"",'Saisie des résultats'!$P$8)</f>
        <v/>
      </c>
      <c r="D13" s="16" t="e">
        <f>IF(COUNTA('Saisie des résultats'!#REF!)=0,"",'Saisie des résultats'!#REF!)</f>
        <v>#REF!</v>
      </c>
      <c r="E13" s="16" t="str">
        <f>IF(COUNTA('Saisie des résultats'!$P$9)=0,"",'Saisie des résultats'!$P$9)</f>
        <v/>
      </c>
      <c r="F13" s="16" t="e">
        <f>IF(COUNTA('Saisie des résultats'!#REF!)=0,"",'Saisie des résultats'!#REF!)</f>
        <v>#REF!</v>
      </c>
      <c r="G13" s="16" t="str">
        <f>IF(COUNTA('Saisie des résultats'!$P$10)=0,"",'Saisie des résultats'!$P$10)</f>
        <v/>
      </c>
      <c r="H13" s="16" t="e">
        <f>IF(COUNTA('Saisie des résultats'!#REF!)=0,"",'Saisie des résultats'!#REF!)</f>
        <v>#REF!</v>
      </c>
      <c r="I13" s="16" t="str">
        <f>IF(COUNTA('Saisie des résultats'!$P$11)=0,"",'Saisie des résultats'!$P$11)</f>
        <v/>
      </c>
      <c r="J13" s="16" t="e">
        <f>IF(COUNTA('Saisie des résultats'!#REF!)=0,"",'Saisie des résultats'!#REF!)</f>
        <v>#REF!</v>
      </c>
      <c r="K13" s="16" t="str">
        <f>IF(COUNTA('Saisie des résultats'!$P$12)=0,"",'Saisie des résultats'!$P$12)</f>
        <v/>
      </c>
      <c r="L13" s="16" t="e">
        <f>IF(COUNTA('Saisie des résultats'!#REF!)=0,"",'Saisie des résultats'!#REF!)</f>
        <v>#REF!</v>
      </c>
      <c r="M13" s="16" t="str">
        <f>IF(COUNTA('Saisie des résultats'!$P$13)=0,"",'Saisie des résultats'!$P$13)</f>
        <v/>
      </c>
      <c r="N13" s="16" t="e">
        <f>IF(COUNTA('Saisie des résultats'!#REF!)=0,"",'Saisie des résultats'!#REF!)</f>
        <v>#REF!</v>
      </c>
      <c r="O13" s="16" t="str">
        <f>IF(COUNTA('Saisie des résultats'!$P$14)=0,"",'Saisie des résultats'!$P$14)</f>
        <v/>
      </c>
      <c r="P13" s="16" t="e">
        <f>IF(COUNTA('Saisie des résultats'!#REF!)=0,"",'Saisie des résultats'!#REF!)</f>
        <v>#REF!</v>
      </c>
      <c r="Q13" s="16" t="str">
        <f>IF(COUNTA('Saisie des résultats'!$P$15)=0,"",'Saisie des résultats'!$P$15)</f>
        <v/>
      </c>
      <c r="R13" s="16" t="e">
        <f>IF(COUNTA('Saisie des résultats'!#REF!)=0,"",'Saisie des résultats'!#REF!)</f>
        <v>#REF!</v>
      </c>
      <c r="S13" s="16" t="str">
        <f>IF(COUNTA('Saisie des résultats'!$P$16)=0,"",'Saisie des résultats'!$P$16)</f>
        <v/>
      </c>
      <c r="T13" s="16" t="e">
        <f>IF(COUNTA('Saisie des résultats'!#REF!)=0,"",'Saisie des résultats'!#REF!)</f>
        <v>#REF!</v>
      </c>
      <c r="U13" s="16" t="str">
        <f>IF(COUNTA('Saisie des résultats'!$P$17)=0,"",'Saisie des résultats'!$P$17)</f>
        <v/>
      </c>
      <c r="V13" s="16" t="e">
        <f>IF(COUNTA('Saisie des résultats'!#REF!)=0,"",'Saisie des résultats'!#REF!)</f>
        <v>#REF!</v>
      </c>
      <c r="W13" s="16" t="str">
        <f>IF(COUNTA('Saisie des résultats'!$P$18)=0,"",'Saisie des résultats'!$P$18)</f>
        <v/>
      </c>
      <c r="X13" s="16" t="e">
        <f>IF(COUNTA('Saisie des résultats'!#REF!)=0,"",'Saisie des résultats'!#REF!)</f>
        <v>#REF!</v>
      </c>
      <c r="Y13" s="16" t="str">
        <f>IF(COUNTA('Saisie des résultats'!$P$19)=0,"",'Saisie des résultats'!$P$19)</f>
        <v/>
      </c>
      <c r="Z13" s="16" t="e">
        <f>IF(COUNTA('Saisie des résultats'!#REF!)=0,"",'Saisie des résultats'!#REF!)</f>
        <v>#REF!</v>
      </c>
      <c r="AA13" s="16" t="str">
        <f>IF(COUNTA('Saisie des résultats'!$P$20)=0,"",'Saisie des résultats'!$P$20)</f>
        <v/>
      </c>
      <c r="AB13" s="16" t="e">
        <f>IF(COUNTA('Saisie des résultats'!#REF!)=0,"",'Saisie des résultats'!#REF!)</f>
        <v>#REF!</v>
      </c>
      <c r="AC13" s="16" t="str">
        <f>IF(COUNTA('Saisie des résultats'!$P$21)=0,"",'Saisie des résultats'!$P$21)</f>
        <v/>
      </c>
      <c r="AD13" s="16" t="e">
        <f>IF(COUNTA('Saisie des résultats'!#REF!)=0,"",'Saisie des résultats'!#REF!)</f>
        <v>#REF!</v>
      </c>
      <c r="AE13" s="16" t="str">
        <f>IF(COUNTA('Saisie des résultats'!$P$22)=0,"",'Saisie des résultats'!$P$22)</f>
        <v/>
      </c>
      <c r="AF13" s="16" t="e">
        <f>IF(COUNTA('Saisie des résultats'!#REF!)=0,"",'Saisie des résultats'!#REF!)</f>
        <v>#REF!</v>
      </c>
      <c r="AG13" s="16" t="str">
        <f>IF(COUNTA('Saisie des résultats'!$P$23)=0,"",'Saisie des résultats'!$P$23)</f>
        <v/>
      </c>
      <c r="AH13" s="16" t="e">
        <f>IF(COUNTA('Saisie des résultats'!#REF!)=0,"",'Saisie des résultats'!#REF!)</f>
        <v>#REF!</v>
      </c>
      <c r="AI13" s="16" t="str">
        <f>IF(COUNTA('Saisie des résultats'!$P$24)=0,"",'Saisie des résultats'!$P$24)</f>
        <v/>
      </c>
      <c r="AJ13" s="16" t="e">
        <f>IF(COUNTA('Saisie des résultats'!#REF!)=0,"",'Saisie des résultats'!#REF!)</f>
        <v>#REF!</v>
      </c>
      <c r="AK13" s="16" t="str">
        <f>IF(COUNTA('Saisie des résultats'!$P$25)=0,"",'Saisie des résultats'!$P$25)</f>
        <v/>
      </c>
      <c r="AL13" s="16" t="e">
        <f>IF(COUNTA('Saisie des résultats'!#REF!)=0,"",'Saisie des résultats'!#REF!)</f>
        <v>#REF!</v>
      </c>
      <c r="AM13" s="16" t="str">
        <f>IF(COUNTA('Saisie des résultats'!$P$26)=0,"",'Saisie des résultats'!$P$26)</f>
        <v/>
      </c>
      <c r="AN13" s="16" t="e">
        <f>IF(COUNTA('Saisie des résultats'!#REF!)=0,"",'Saisie des résultats'!#REF!)</f>
        <v>#REF!</v>
      </c>
      <c r="AO13" s="16" t="str">
        <f>IF(COUNTA('Saisie des résultats'!$P$27)=0,"",'Saisie des résultats'!$P$27)</f>
        <v/>
      </c>
      <c r="AP13" s="16" t="str">
        <f>IF(COUNTA('Épreuves facultatives'!$Y$6)=0,"",'Épreuves facultatives'!$Y$6)</f>
        <v/>
      </c>
      <c r="AQ13" s="16" t="str">
        <f>IF(COUNTA('Saisie des résultats'!$P$28)=0,"",'Saisie des résultats'!$P$28)</f>
        <v/>
      </c>
      <c r="AR13" s="16" t="str">
        <f>IF(COUNTA('Épreuves facultatives'!$Y$7)=0,"",'Épreuves facultatives'!$Y$7)</f>
        <v/>
      </c>
      <c r="AS13" s="16" t="str">
        <f>IF(COUNTA('Saisie des résultats'!$P$29)=0,"",'Saisie des résultats'!$P$29)</f>
        <v/>
      </c>
      <c r="AT13" s="16" t="str">
        <f>IF(COUNTA('Épreuves facultatives'!$Y$8)=0,"",'Épreuves facultatives'!$Y$8)</f>
        <v/>
      </c>
      <c r="AU13" s="16" t="str">
        <f>IF(COUNTA('Saisie des résultats'!$P$30)=0,"",'Saisie des résultats'!$P$30)</f>
        <v/>
      </c>
      <c r="AV13" s="16" t="str">
        <f>IF(COUNTA('Épreuves facultatives'!$Y$9)=0,"",'Épreuves facultatives'!$Y$9)</f>
        <v/>
      </c>
      <c r="AW13" s="16" t="str">
        <f>IF(COUNTA('Saisie des résultats'!$P$31)=0,"",'Saisie des résultats'!$P$31)</f>
        <v/>
      </c>
      <c r="AX13" s="16" t="str">
        <f>IF(COUNTA('Épreuves facultatives'!$Y$10)=0,"",'Épreuves facultatives'!$Y$10)</f>
        <v/>
      </c>
      <c r="AY13" s="16" t="str">
        <f>IF(COUNTA('Épreuves facultatives'!$X$11)=0,"",'Épreuves facultatives'!$X$11)</f>
        <v/>
      </c>
      <c r="AZ13" s="16" t="str">
        <f>IF(COUNTA('Épreuves facultatives'!$Y$11)=0,"",'Épreuves facultatives'!$Y$11)</f>
        <v/>
      </c>
      <c r="BA13" s="16" t="str">
        <f>IF(COUNTA('Épreuves facultatives'!$X$12)=0,"",'Épreuves facultatives'!$X$12)</f>
        <v/>
      </c>
      <c r="BB13" s="16" t="str">
        <f>IF(COUNTA('Épreuves facultatives'!$Y$12)=0,"",'Épreuves facultatives'!$Y$12)</f>
        <v/>
      </c>
      <c r="BC13" s="16" t="str">
        <f>IF(COUNTA('Épreuves facultatives'!$X$13)=0,"",'Épreuves facultatives'!$X$13)</f>
        <v/>
      </c>
      <c r="BD13" s="16" t="str">
        <f>IF(COUNTA('Épreuves facultatives'!$Y$13)=0,"",'Épreuves facultatives'!$Y$13)</f>
        <v/>
      </c>
      <c r="BE13" s="16" t="str">
        <f>IF(COUNTA('Épreuves facultatives'!$X$14)=0,"",'Épreuves facultatives'!$X$14)</f>
        <v/>
      </c>
      <c r="BF13" s="16" t="str">
        <f>IF(COUNTA('Épreuves facultatives'!$Y$14)=0,"",'Épreuves facultatives'!$Y$14)</f>
        <v/>
      </c>
      <c r="BG13" s="16" t="str">
        <f>IF(COUNTA('Épreuves facultatives'!$X$15)=0,"",'Épreuves facultatives'!$X$15)</f>
        <v/>
      </c>
      <c r="BH13" s="16" t="str">
        <f>IF(COUNTA('Épreuves facultatives'!$Y$15)=0,"",'Épreuves facultatives'!$Y$15)</f>
        <v/>
      </c>
      <c r="BI13" s="16" t="str">
        <f>IF(COUNTA('Saisie des résultats'!$P$29)=0,"",'Saisie des résultats'!$P$29)</f>
        <v/>
      </c>
      <c r="BJ13" s="16" t="e">
        <f>IF(COUNTA('Saisie des résultats'!#REF!)=0,"",'Saisie des résultats'!#REF!)</f>
        <v>#REF!</v>
      </c>
      <c r="BK13" s="16" t="str">
        <f>IF(COUNTA('Saisie des résultats'!$P$28)=0,"",'Saisie des résultats'!$P$28)</f>
        <v/>
      </c>
      <c r="BL13" s="16" t="e">
        <f>IF(COUNTA('Saisie des résultats'!#REF!)=0,"",'Saisie des résultats'!#REF!)</f>
        <v>#REF!</v>
      </c>
      <c r="BM13" s="16" t="e">
        <f>IF(COUNTA('Saisie des résultats'!#REF!)=0,"",'Saisie des résultats'!#REF!)</f>
        <v>#REF!</v>
      </c>
      <c r="BZ13" s="217" t="str">
        <f t="shared" si="0"/>
        <v/>
      </c>
      <c r="CB13" s="217" t="str">
        <f t="shared" si="1"/>
        <v/>
      </c>
    </row>
    <row r="14" spans="1:80">
      <c r="A14" s="11" t="str">
        <f>'Liste élèves'!A17</f>
        <v/>
      </c>
      <c r="B14" s="17" t="str">
        <f>références!K12</f>
        <v/>
      </c>
      <c r="C14" s="16" t="str">
        <f>IF(COUNTA('Saisie des résultats'!$Q$8)=0,"",'Saisie des résultats'!$Q$8)</f>
        <v/>
      </c>
      <c r="D14" s="16" t="e">
        <f>IF(COUNTA('Saisie des résultats'!#REF!)=0,"",'Saisie des résultats'!#REF!)</f>
        <v>#REF!</v>
      </c>
      <c r="E14" s="16" t="str">
        <f>IF(COUNTA('Saisie des résultats'!$Q$9)=0,"",'Saisie des résultats'!$Q$9)</f>
        <v/>
      </c>
      <c r="F14" s="16" t="e">
        <f>IF(COUNTA('Saisie des résultats'!#REF!)=0,"",'Saisie des résultats'!#REF!)</f>
        <v>#REF!</v>
      </c>
      <c r="G14" s="16" t="str">
        <f>IF(COUNTA('Saisie des résultats'!$Q$10)=0,"",'Saisie des résultats'!$Q$10)</f>
        <v/>
      </c>
      <c r="H14" s="16" t="e">
        <f>IF(COUNTA('Saisie des résultats'!#REF!)=0,"",'Saisie des résultats'!#REF!)</f>
        <v>#REF!</v>
      </c>
      <c r="I14" s="16" t="str">
        <f>IF(COUNTA('Saisie des résultats'!$Q$11)=0,"",'Saisie des résultats'!$Q$11)</f>
        <v/>
      </c>
      <c r="J14" s="16" t="e">
        <f>IF(COUNTA('Saisie des résultats'!#REF!)=0,"",'Saisie des résultats'!#REF!)</f>
        <v>#REF!</v>
      </c>
      <c r="K14" s="16" t="str">
        <f>IF(COUNTA('Saisie des résultats'!$Q$12)=0,"",'Saisie des résultats'!$Q$12)</f>
        <v/>
      </c>
      <c r="L14" s="16" t="e">
        <f>IF(COUNTA('Saisie des résultats'!#REF!)=0,"",'Saisie des résultats'!#REF!)</f>
        <v>#REF!</v>
      </c>
      <c r="M14" s="16" t="str">
        <f>IF(COUNTA('Saisie des résultats'!$Q$13)=0,"",'Saisie des résultats'!$Q$13)</f>
        <v/>
      </c>
      <c r="N14" s="16" t="e">
        <f>IF(COUNTA('Saisie des résultats'!#REF!)=0,"",'Saisie des résultats'!#REF!)</f>
        <v>#REF!</v>
      </c>
      <c r="O14" s="16" t="str">
        <f>IF(COUNTA('Saisie des résultats'!$Q$14)=0,"",'Saisie des résultats'!$Q$14)</f>
        <v/>
      </c>
      <c r="P14" s="16" t="e">
        <f>IF(COUNTA('Saisie des résultats'!#REF!)=0,"",'Saisie des résultats'!#REF!)</f>
        <v>#REF!</v>
      </c>
      <c r="Q14" s="16" t="str">
        <f>IF(COUNTA('Saisie des résultats'!$Q$15)=0,"",'Saisie des résultats'!$Q$15)</f>
        <v/>
      </c>
      <c r="R14" s="16" t="e">
        <f>IF(COUNTA('Saisie des résultats'!#REF!)=0,"",'Saisie des résultats'!#REF!)</f>
        <v>#REF!</v>
      </c>
      <c r="S14" s="16" t="str">
        <f>IF(COUNTA('Saisie des résultats'!$Q$16)=0,"",'Saisie des résultats'!$Q$16)</f>
        <v/>
      </c>
      <c r="T14" s="16" t="e">
        <f>IF(COUNTA('Saisie des résultats'!#REF!)=0,"",'Saisie des résultats'!#REF!)</f>
        <v>#REF!</v>
      </c>
      <c r="U14" s="16" t="str">
        <f>IF(COUNTA('Saisie des résultats'!$Q$17)=0,"",'Saisie des résultats'!$Q$17)</f>
        <v/>
      </c>
      <c r="V14" s="16" t="e">
        <f>IF(COUNTA('Saisie des résultats'!#REF!)=0,"",'Saisie des résultats'!#REF!)</f>
        <v>#REF!</v>
      </c>
      <c r="W14" s="16" t="str">
        <f>IF(COUNTA('Saisie des résultats'!$Q$18)=0,"",'Saisie des résultats'!$Q$18)</f>
        <v/>
      </c>
      <c r="X14" s="16" t="e">
        <f>IF(COUNTA('Saisie des résultats'!#REF!)=0,"",'Saisie des résultats'!#REF!)</f>
        <v>#REF!</v>
      </c>
      <c r="Y14" s="16" t="str">
        <f>IF(COUNTA('Saisie des résultats'!$Q$19)=0,"",'Saisie des résultats'!$Q$19)</f>
        <v/>
      </c>
      <c r="Z14" s="16" t="e">
        <f>IF(COUNTA('Saisie des résultats'!#REF!)=0,"",'Saisie des résultats'!#REF!)</f>
        <v>#REF!</v>
      </c>
      <c r="AA14" s="16" t="str">
        <f>IF(COUNTA('Saisie des résultats'!$Q$20)=0,"",'Saisie des résultats'!$Q$20)</f>
        <v/>
      </c>
      <c r="AB14" s="16" t="e">
        <f>IF(COUNTA('Saisie des résultats'!#REF!)=0,"",'Saisie des résultats'!#REF!)</f>
        <v>#REF!</v>
      </c>
      <c r="AC14" s="16" t="str">
        <f>IF(COUNTA('Saisie des résultats'!$Q$21)=0,"",'Saisie des résultats'!$Q$21)</f>
        <v/>
      </c>
      <c r="AD14" s="16" t="e">
        <f>IF(COUNTA('Saisie des résultats'!#REF!)=0,"",'Saisie des résultats'!#REF!)</f>
        <v>#REF!</v>
      </c>
      <c r="AE14" s="16" t="str">
        <f>IF(COUNTA('Saisie des résultats'!$Q$22)=0,"",'Saisie des résultats'!$Q$22)</f>
        <v/>
      </c>
      <c r="AF14" s="16" t="e">
        <f>IF(COUNTA('Saisie des résultats'!#REF!)=0,"",'Saisie des résultats'!#REF!)</f>
        <v>#REF!</v>
      </c>
      <c r="AG14" s="16" t="str">
        <f>IF(COUNTA('Saisie des résultats'!$Q$23)=0,"",'Saisie des résultats'!$Q$23)</f>
        <v/>
      </c>
      <c r="AH14" s="16" t="e">
        <f>IF(COUNTA('Saisie des résultats'!#REF!)=0,"",'Saisie des résultats'!#REF!)</f>
        <v>#REF!</v>
      </c>
      <c r="AI14" s="16" t="str">
        <f>IF(COUNTA('Saisie des résultats'!$Q$24)=0,"",'Saisie des résultats'!$Q$24)</f>
        <v/>
      </c>
      <c r="AJ14" s="16" t="e">
        <f>IF(COUNTA('Saisie des résultats'!#REF!)=0,"",'Saisie des résultats'!#REF!)</f>
        <v>#REF!</v>
      </c>
      <c r="AK14" s="16" t="str">
        <f>IF(COUNTA('Saisie des résultats'!$Q$25)=0,"",'Saisie des résultats'!$Q$25)</f>
        <v/>
      </c>
      <c r="AL14" s="16" t="e">
        <f>IF(COUNTA('Saisie des résultats'!#REF!)=0,"",'Saisie des résultats'!#REF!)</f>
        <v>#REF!</v>
      </c>
      <c r="AM14" s="16" t="str">
        <f>IF(COUNTA('Saisie des résultats'!$Q$26)=0,"",'Saisie des résultats'!$Q$26)</f>
        <v/>
      </c>
      <c r="AN14" s="16" t="e">
        <f>IF(COUNTA('Saisie des résultats'!#REF!)=0,"",'Saisie des résultats'!#REF!)</f>
        <v>#REF!</v>
      </c>
      <c r="AO14" s="16" t="str">
        <f>IF(COUNTA('Saisie des résultats'!$Q$27)=0,"",'Saisie des résultats'!$Q$27)</f>
        <v/>
      </c>
      <c r="AP14" s="16" t="str">
        <f>IF(COUNTA('Épreuves facultatives'!$AA$6)=0,"",'Épreuves facultatives'!$AA$6)</f>
        <v/>
      </c>
      <c r="AQ14" s="16" t="str">
        <f>IF(COUNTA('Saisie des résultats'!$Q$28)=0,"",'Saisie des résultats'!$Q$28)</f>
        <v/>
      </c>
      <c r="AR14" s="16" t="str">
        <f>IF(COUNTA('Épreuves facultatives'!$AA$7)=0,"",'Épreuves facultatives'!$AA$7)</f>
        <v/>
      </c>
      <c r="AS14" s="16" t="str">
        <f>IF(COUNTA('Saisie des résultats'!$Q$29)=0,"",'Saisie des résultats'!$Q$29)</f>
        <v/>
      </c>
      <c r="AT14" s="16" t="str">
        <f>IF(COUNTA('Épreuves facultatives'!$AA$8)=0,"",'Épreuves facultatives'!$AA$8)</f>
        <v/>
      </c>
      <c r="AU14" s="16" t="str">
        <f>IF(COUNTA('Saisie des résultats'!$Q$30)=0,"",'Saisie des résultats'!$Q$30)</f>
        <v/>
      </c>
      <c r="AV14" s="16" t="str">
        <f>IF(COUNTA('Épreuves facultatives'!$AA$9)=0,"",'Épreuves facultatives'!$AA$9)</f>
        <v/>
      </c>
      <c r="AW14" s="16" t="str">
        <f>IF(COUNTA('Saisie des résultats'!$Q$31)=0,"",'Saisie des résultats'!$Q$31)</f>
        <v/>
      </c>
      <c r="AX14" s="16" t="str">
        <f>IF(COUNTA('Épreuves facultatives'!$AA$10)=0,"",'Épreuves facultatives'!$AA$10)</f>
        <v/>
      </c>
      <c r="AY14" s="16" t="str">
        <f>IF(COUNTA('Épreuves facultatives'!$Z$11)=0,"",'Épreuves facultatives'!$Z$11)</f>
        <v/>
      </c>
      <c r="AZ14" s="16" t="str">
        <f>IF(COUNTA('Épreuves facultatives'!$AA$11)=0,"",'Épreuves facultatives'!$AA$11)</f>
        <v/>
      </c>
      <c r="BA14" s="16" t="str">
        <f>IF(COUNTA('Épreuves facultatives'!$Z$12)=0,"",'Épreuves facultatives'!$Z$12)</f>
        <v/>
      </c>
      <c r="BB14" s="16" t="str">
        <f>IF(COUNTA('Épreuves facultatives'!$AA$12)=0,"",'Épreuves facultatives'!$AA$12)</f>
        <v/>
      </c>
      <c r="BC14" s="16" t="str">
        <f>IF(COUNTA('Épreuves facultatives'!$Z$13)=0,"",'Épreuves facultatives'!$Z$13)</f>
        <v/>
      </c>
      <c r="BD14" s="16" t="str">
        <f>IF(COUNTA('Épreuves facultatives'!$AA$13)=0,"",'Épreuves facultatives'!$AA$13)</f>
        <v/>
      </c>
      <c r="BE14" s="16" t="str">
        <f>IF(COUNTA('Épreuves facultatives'!$Z$14)=0,"",'Épreuves facultatives'!$Z$14)</f>
        <v/>
      </c>
      <c r="BF14" s="16" t="str">
        <f>IF(COUNTA('Épreuves facultatives'!$AA$14)=0,"",'Épreuves facultatives'!$AA$14)</f>
        <v/>
      </c>
      <c r="BG14" s="16" t="str">
        <f>IF(COUNTA('Épreuves facultatives'!$Z$15)=0,"",'Épreuves facultatives'!$Z$15)</f>
        <v/>
      </c>
      <c r="BH14" s="16" t="str">
        <f>IF(COUNTA('Épreuves facultatives'!$AA$15)=0,"",'Épreuves facultatives'!$AA$15)</f>
        <v/>
      </c>
      <c r="BI14" s="16" t="str">
        <f>IF(COUNTA('Saisie des résultats'!$Q$29)=0,"",'Saisie des résultats'!$Q$29)</f>
        <v/>
      </c>
      <c r="BJ14" s="16" t="e">
        <f>IF(COUNTA('Saisie des résultats'!#REF!)=0,"",'Saisie des résultats'!#REF!)</f>
        <v>#REF!</v>
      </c>
      <c r="BK14" s="16" t="str">
        <f>IF(COUNTA('Saisie des résultats'!$Q$28)=0,"",'Saisie des résultats'!$Q$28)</f>
        <v/>
      </c>
      <c r="BL14" s="16" t="e">
        <f>IF(COUNTA('Saisie des résultats'!#REF!)=0,"",'Saisie des résultats'!#REF!)</f>
        <v>#REF!</v>
      </c>
      <c r="BM14" s="16" t="e">
        <f>IF(COUNTA('Saisie des résultats'!#REF!)=0,"",'Saisie des résultats'!#REF!)</f>
        <v>#REF!</v>
      </c>
      <c r="BZ14" s="217" t="str">
        <f t="shared" si="0"/>
        <v/>
      </c>
      <c r="CB14" s="217" t="str">
        <f t="shared" si="1"/>
        <v/>
      </c>
    </row>
    <row r="15" spans="1:80">
      <c r="A15" s="11" t="str">
        <f>'Liste élèves'!A18</f>
        <v/>
      </c>
      <c r="B15" s="17" t="str">
        <f>références!K13</f>
        <v/>
      </c>
      <c r="C15" s="16" t="str">
        <f>IF(COUNTA('Saisie des résultats'!$R$8)=0,"",'Saisie des résultats'!$R$8)</f>
        <v/>
      </c>
      <c r="D15" s="16" t="e">
        <f>IF(COUNTA('Saisie des résultats'!#REF!)=0,"",'Saisie des résultats'!#REF!)</f>
        <v>#REF!</v>
      </c>
      <c r="E15" s="16" t="str">
        <f>IF(COUNTA('Saisie des résultats'!$R$9)=0,"",'Saisie des résultats'!$R$9)</f>
        <v/>
      </c>
      <c r="F15" s="16" t="e">
        <f>IF(COUNTA('Saisie des résultats'!#REF!)=0,"",'Saisie des résultats'!#REF!)</f>
        <v>#REF!</v>
      </c>
      <c r="G15" s="16" t="str">
        <f>IF(COUNTA('Saisie des résultats'!$R$10)=0,"",'Saisie des résultats'!$R$10)</f>
        <v/>
      </c>
      <c r="H15" s="16" t="e">
        <f>IF(COUNTA('Saisie des résultats'!#REF!)=0,"",'Saisie des résultats'!#REF!)</f>
        <v>#REF!</v>
      </c>
      <c r="I15" s="16" t="str">
        <f>IF(COUNTA('Saisie des résultats'!$R$11)=0,"",'Saisie des résultats'!$R$11)</f>
        <v/>
      </c>
      <c r="J15" s="16" t="e">
        <f>IF(COUNTA('Saisie des résultats'!#REF!)=0,"",'Saisie des résultats'!#REF!)</f>
        <v>#REF!</v>
      </c>
      <c r="K15" s="16" t="str">
        <f>IF(COUNTA('Saisie des résultats'!$R$12)=0,"",'Saisie des résultats'!$R$12)</f>
        <v/>
      </c>
      <c r="L15" s="16" t="e">
        <f>IF(COUNTA('Saisie des résultats'!#REF!)=0,"",'Saisie des résultats'!#REF!)</f>
        <v>#REF!</v>
      </c>
      <c r="M15" s="16" t="str">
        <f>IF(COUNTA('Saisie des résultats'!$R$13)=0,"",'Saisie des résultats'!$R$13)</f>
        <v/>
      </c>
      <c r="N15" s="16" t="e">
        <f>IF(COUNTA('Saisie des résultats'!#REF!)=0,"",'Saisie des résultats'!#REF!)</f>
        <v>#REF!</v>
      </c>
      <c r="O15" s="16" t="str">
        <f>IF(COUNTA('Saisie des résultats'!$R$14)=0,"",'Saisie des résultats'!$R$14)</f>
        <v/>
      </c>
      <c r="P15" s="16" t="e">
        <f>IF(COUNTA('Saisie des résultats'!#REF!)=0,"",'Saisie des résultats'!#REF!)</f>
        <v>#REF!</v>
      </c>
      <c r="Q15" s="16" t="str">
        <f>IF(COUNTA('Saisie des résultats'!$R$15)=0,"",'Saisie des résultats'!$R$15)</f>
        <v/>
      </c>
      <c r="R15" s="16" t="e">
        <f>IF(COUNTA('Saisie des résultats'!#REF!)=0,"",'Saisie des résultats'!#REF!)</f>
        <v>#REF!</v>
      </c>
      <c r="S15" s="16" t="str">
        <f>IF(COUNTA('Saisie des résultats'!$R$16)=0,"",'Saisie des résultats'!$R$16)</f>
        <v/>
      </c>
      <c r="T15" s="16" t="e">
        <f>IF(COUNTA('Saisie des résultats'!#REF!)=0,"",'Saisie des résultats'!#REF!)</f>
        <v>#REF!</v>
      </c>
      <c r="U15" s="16" t="str">
        <f>IF(COUNTA('Saisie des résultats'!$R$17)=0,"",'Saisie des résultats'!$R$17)</f>
        <v/>
      </c>
      <c r="V15" s="16" t="e">
        <f>IF(COUNTA('Saisie des résultats'!#REF!)=0,"",'Saisie des résultats'!#REF!)</f>
        <v>#REF!</v>
      </c>
      <c r="W15" s="16" t="str">
        <f>IF(COUNTA('Saisie des résultats'!$R$18)=0,"",'Saisie des résultats'!$R$18)</f>
        <v/>
      </c>
      <c r="X15" s="16" t="e">
        <f>IF(COUNTA('Saisie des résultats'!#REF!)=0,"",'Saisie des résultats'!#REF!)</f>
        <v>#REF!</v>
      </c>
      <c r="Y15" s="16" t="str">
        <f>IF(COUNTA('Saisie des résultats'!$R$19)=0,"",'Saisie des résultats'!$R$19)</f>
        <v/>
      </c>
      <c r="Z15" s="16" t="e">
        <f>IF(COUNTA('Saisie des résultats'!#REF!)=0,"",'Saisie des résultats'!#REF!)</f>
        <v>#REF!</v>
      </c>
      <c r="AA15" s="16" t="str">
        <f>IF(COUNTA('Saisie des résultats'!$R$20)=0,"",'Saisie des résultats'!$R$20)</f>
        <v/>
      </c>
      <c r="AB15" s="16" t="e">
        <f>IF(COUNTA('Saisie des résultats'!#REF!)=0,"",'Saisie des résultats'!#REF!)</f>
        <v>#REF!</v>
      </c>
      <c r="AC15" s="16" t="str">
        <f>IF(COUNTA('Saisie des résultats'!$R$21)=0,"",'Saisie des résultats'!$R$21)</f>
        <v/>
      </c>
      <c r="AD15" s="16" t="e">
        <f>IF(COUNTA('Saisie des résultats'!#REF!)=0,"",'Saisie des résultats'!#REF!)</f>
        <v>#REF!</v>
      </c>
      <c r="AE15" s="16" t="str">
        <f>IF(COUNTA('Saisie des résultats'!$R$22)=0,"",'Saisie des résultats'!$R$22)</f>
        <v/>
      </c>
      <c r="AF15" s="16" t="e">
        <f>IF(COUNTA('Saisie des résultats'!#REF!)=0,"",'Saisie des résultats'!#REF!)</f>
        <v>#REF!</v>
      </c>
      <c r="AG15" s="16" t="str">
        <f>IF(COUNTA('Saisie des résultats'!$R$23)=0,"",'Saisie des résultats'!$R$23)</f>
        <v/>
      </c>
      <c r="AH15" s="16" t="e">
        <f>IF(COUNTA('Saisie des résultats'!#REF!)=0,"",'Saisie des résultats'!#REF!)</f>
        <v>#REF!</v>
      </c>
      <c r="AI15" s="16" t="str">
        <f>IF(COUNTA('Saisie des résultats'!$R$24)=0,"",'Saisie des résultats'!$R$24)</f>
        <v/>
      </c>
      <c r="AJ15" s="16" t="e">
        <f>IF(COUNTA('Saisie des résultats'!#REF!)=0,"",'Saisie des résultats'!#REF!)</f>
        <v>#REF!</v>
      </c>
      <c r="AK15" s="16" t="str">
        <f>IF(COUNTA('Saisie des résultats'!$R$25)=0,"",'Saisie des résultats'!$R$25)</f>
        <v/>
      </c>
      <c r="AL15" s="16" t="e">
        <f>IF(COUNTA('Saisie des résultats'!#REF!)=0,"",'Saisie des résultats'!#REF!)</f>
        <v>#REF!</v>
      </c>
      <c r="AM15" s="16" t="str">
        <f>IF(COUNTA('Saisie des résultats'!$R$26)=0,"",'Saisie des résultats'!$R$26)</f>
        <v/>
      </c>
      <c r="AN15" s="16" t="e">
        <f>IF(COUNTA('Saisie des résultats'!#REF!)=0,"",'Saisie des résultats'!#REF!)</f>
        <v>#REF!</v>
      </c>
      <c r="AO15" s="16" t="str">
        <f>IF(COUNTA('Saisie des résultats'!$R$27)=0,"",'Saisie des résultats'!$R$27)</f>
        <v/>
      </c>
      <c r="AP15" s="16" t="str">
        <f>IF(COUNTA('Épreuves facultatives'!$AC$6)=0,"",'Épreuves facultatives'!$AC$6)</f>
        <v/>
      </c>
      <c r="AQ15" s="16" t="str">
        <f>IF(COUNTA('Saisie des résultats'!$R$28)=0,"",'Saisie des résultats'!$R$28)</f>
        <v/>
      </c>
      <c r="AR15" s="16" t="str">
        <f>IF(COUNTA('Épreuves facultatives'!$AC$7)=0,"",'Épreuves facultatives'!$AC$7)</f>
        <v/>
      </c>
      <c r="AS15" s="16" t="str">
        <f>IF(COUNTA('Saisie des résultats'!$R$29)=0,"",'Saisie des résultats'!$R$29)</f>
        <v/>
      </c>
      <c r="AT15" s="16" t="str">
        <f>IF(COUNTA('Épreuves facultatives'!$AC$8)=0,"",'Épreuves facultatives'!$AC$8)</f>
        <v/>
      </c>
      <c r="AU15" s="16" t="str">
        <f>IF(COUNTA('Saisie des résultats'!$R$30)=0,"",'Saisie des résultats'!$R$30)</f>
        <v/>
      </c>
      <c r="AV15" s="16" t="str">
        <f>IF(COUNTA('Épreuves facultatives'!$AC$9)=0,"",'Épreuves facultatives'!$AC$9)</f>
        <v/>
      </c>
      <c r="AW15" s="16" t="str">
        <f>IF(COUNTA('Saisie des résultats'!$R$31)=0,"",'Saisie des résultats'!$R$31)</f>
        <v/>
      </c>
      <c r="AX15" s="16" t="str">
        <f>IF(COUNTA('Épreuves facultatives'!$AC$10)=0,"",'Épreuves facultatives'!$AC$10)</f>
        <v/>
      </c>
      <c r="AY15" s="16" t="str">
        <f>IF(COUNTA('Épreuves facultatives'!$AB$11)=0,"",'Épreuves facultatives'!$AB$11)</f>
        <v/>
      </c>
      <c r="AZ15" s="16" t="str">
        <f>IF(COUNTA('Épreuves facultatives'!$AC$11)=0,"",'Épreuves facultatives'!$AC$11)</f>
        <v/>
      </c>
      <c r="BA15" s="16" t="str">
        <f>IF(COUNTA('Épreuves facultatives'!$AB$12)=0,"",'Épreuves facultatives'!$AB$12)</f>
        <v/>
      </c>
      <c r="BB15" s="16" t="str">
        <f>IF(COUNTA('Épreuves facultatives'!$AC$12)=0,"",'Épreuves facultatives'!$AC$12)</f>
        <v/>
      </c>
      <c r="BC15" s="16" t="str">
        <f>IF(COUNTA('Épreuves facultatives'!$AB$13)=0,"",'Épreuves facultatives'!$AB$13)</f>
        <v/>
      </c>
      <c r="BD15" s="16" t="str">
        <f>IF(COUNTA('Épreuves facultatives'!$AC$13)=0,"",'Épreuves facultatives'!$AC$13)</f>
        <v/>
      </c>
      <c r="BE15" s="16" t="str">
        <f>IF(COUNTA('Épreuves facultatives'!$AB$14)=0,"",'Épreuves facultatives'!$AB$14)</f>
        <v/>
      </c>
      <c r="BF15" s="16" t="str">
        <f>IF(COUNTA('Épreuves facultatives'!$AC$14)=0,"",'Épreuves facultatives'!$AC$14)</f>
        <v/>
      </c>
      <c r="BG15" s="16" t="str">
        <f>IF(COUNTA('Épreuves facultatives'!$AB$15)=0,"",'Épreuves facultatives'!$AB$15)</f>
        <v/>
      </c>
      <c r="BH15" s="16" t="str">
        <f>IF(COUNTA('Épreuves facultatives'!$AC$15)=0,"",'Épreuves facultatives'!$AC$15)</f>
        <v/>
      </c>
      <c r="BI15" s="16" t="str">
        <f>IF(COUNTA('Saisie des résultats'!$R$29)=0,"",'Saisie des résultats'!$R$29)</f>
        <v/>
      </c>
      <c r="BJ15" s="16" t="e">
        <f>IF(COUNTA('Saisie des résultats'!#REF!)=0,"",'Saisie des résultats'!#REF!)</f>
        <v>#REF!</v>
      </c>
      <c r="BK15" s="16" t="str">
        <f>IF(COUNTA('Saisie des résultats'!$R$28)=0,"",'Saisie des résultats'!$R$28)</f>
        <v/>
      </c>
      <c r="BL15" s="16" t="e">
        <f>IF(COUNTA('Saisie des résultats'!#REF!)=0,"",'Saisie des résultats'!#REF!)</f>
        <v>#REF!</v>
      </c>
      <c r="BM15" s="16" t="e">
        <f>IF(COUNTA('Saisie des résultats'!#REF!)=0,"",'Saisie des résultats'!#REF!)</f>
        <v>#REF!</v>
      </c>
      <c r="BZ15" s="217" t="str">
        <f t="shared" si="0"/>
        <v/>
      </c>
      <c r="CB15" s="217" t="str">
        <f t="shared" si="1"/>
        <v/>
      </c>
    </row>
    <row r="16" spans="1:80">
      <c r="A16" s="11" t="str">
        <f>'Liste élèves'!A19</f>
        <v/>
      </c>
      <c r="B16" s="17" t="str">
        <f>références!K14</f>
        <v/>
      </c>
      <c r="C16" s="16" t="str">
        <f>IF(COUNTA('Saisie des résultats'!$S$8)=0,"",'Saisie des résultats'!$S$8)</f>
        <v/>
      </c>
      <c r="D16" s="16" t="e">
        <f>IF(COUNTA('Saisie des résultats'!#REF!)=0,"",'Saisie des résultats'!#REF!)</f>
        <v>#REF!</v>
      </c>
      <c r="E16" s="16" t="str">
        <f>IF(COUNTA('Saisie des résultats'!$S$9)=0,"",'Saisie des résultats'!$S$9)</f>
        <v/>
      </c>
      <c r="F16" s="16" t="e">
        <f>IF(COUNTA('Saisie des résultats'!#REF!)=0,"",'Saisie des résultats'!#REF!)</f>
        <v>#REF!</v>
      </c>
      <c r="G16" s="16" t="str">
        <f>IF(COUNTA('Saisie des résultats'!$S$10)=0,"",'Saisie des résultats'!$S$10)</f>
        <v/>
      </c>
      <c r="H16" s="16" t="e">
        <f>IF(COUNTA('Saisie des résultats'!#REF!)=0,"",'Saisie des résultats'!#REF!)</f>
        <v>#REF!</v>
      </c>
      <c r="I16" s="16" t="str">
        <f>IF(COUNTA('Saisie des résultats'!$S$11)=0,"",'Saisie des résultats'!$S$11)</f>
        <v/>
      </c>
      <c r="J16" s="16" t="e">
        <f>IF(COUNTA('Saisie des résultats'!#REF!)=0,"",'Saisie des résultats'!#REF!)</f>
        <v>#REF!</v>
      </c>
      <c r="K16" s="16" t="str">
        <f>IF(COUNTA('Saisie des résultats'!$S$12)=0,"",'Saisie des résultats'!$S$12)</f>
        <v/>
      </c>
      <c r="L16" s="16" t="e">
        <f>IF(COUNTA('Saisie des résultats'!#REF!)=0,"",'Saisie des résultats'!#REF!)</f>
        <v>#REF!</v>
      </c>
      <c r="M16" s="16" t="str">
        <f>IF(COUNTA('Saisie des résultats'!$S$13)=0,"",'Saisie des résultats'!$S$13)</f>
        <v/>
      </c>
      <c r="N16" s="16" t="e">
        <f>IF(COUNTA('Saisie des résultats'!#REF!)=0,"",'Saisie des résultats'!#REF!)</f>
        <v>#REF!</v>
      </c>
      <c r="O16" s="16" t="str">
        <f>IF(COUNTA('Saisie des résultats'!$S$14)=0,"",'Saisie des résultats'!$S$14)</f>
        <v/>
      </c>
      <c r="P16" s="16" t="e">
        <f>IF(COUNTA('Saisie des résultats'!#REF!)=0,"",'Saisie des résultats'!#REF!)</f>
        <v>#REF!</v>
      </c>
      <c r="Q16" s="16" t="str">
        <f>IF(COUNTA('Saisie des résultats'!$S$15)=0,"",'Saisie des résultats'!$S$15)</f>
        <v/>
      </c>
      <c r="R16" s="16" t="e">
        <f>IF(COUNTA('Saisie des résultats'!#REF!)=0,"",'Saisie des résultats'!#REF!)</f>
        <v>#REF!</v>
      </c>
      <c r="S16" s="16" t="str">
        <f>IF(COUNTA('Saisie des résultats'!$S$16)=0,"",'Saisie des résultats'!$S$16)</f>
        <v/>
      </c>
      <c r="T16" s="16" t="e">
        <f>IF(COUNTA('Saisie des résultats'!#REF!)=0,"",'Saisie des résultats'!#REF!)</f>
        <v>#REF!</v>
      </c>
      <c r="U16" s="16" t="str">
        <f>IF(COUNTA('Saisie des résultats'!$S$17)=0,"",'Saisie des résultats'!$S$17)</f>
        <v/>
      </c>
      <c r="V16" s="16" t="e">
        <f>IF(COUNTA('Saisie des résultats'!#REF!)=0,"",'Saisie des résultats'!#REF!)</f>
        <v>#REF!</v>
      </c>
      <c r="W16" s="16" t="str">
        <f>IF(COUNTA('Saisie des résultats'!$S$18)=0,"",'Saisie des résultats'!$S$18)</f>
        <v/>
      </c>
      <c r="X16" s="16" t="e">
        <f>IF(COUNTA('Saisie des résultats'!#REF!)=0,"",'Saisie des résultats'!#REF!)</f>
        <v>#REF!</v>
      </c>
      <c r="Y16" s="16" t="str">
        <f>IF(COUNTA('Saisie des résultats'!$S$19)=0,"",'Saisie des résultats'!$S$19)</f>
        <v/>
      </c>
      <c r="Z16" s="16" t="e">
        <f>IF(COUNTA('Saisie des résultats'!#REF!)=0,"",'Saisie des résultats'!#REF!)</f>
        <v>#REF!</v>
      </c>
      <c r="AA16" s="16" t="str">
        <f>IF(COUNTA('Saisie des résultats'!$S$20)=0,"",'Saisie des résultats'!$S$20)</f>
        <v/>
      </c>
      <c r="AB16" s="16" t="e">
        <f>IF(COUNTA('Saisie des résultats'!#REF!)=0,"",'Saisie des résultats'!#REF!)</f>
        <v>#REF!</v>
      </c>
      <c r="AC16" s="16" t="str">
        <f>IF(COUNTA('Saisie des résultats'!$S$21)=0,"",'Saisie des résultats'!$S$21)</f>
        <v/>
      </c>
      <c r="AD16" s="16" t="e">
        <f>IF(COUNTA('Saisie des résultats'!#REF!)=0,"",'Saisie des résultats'!#REF!)</f>
        <v>#REF!</v>
      </c>
      <c r="AE16" s="16" t="str">
        <f>IF(COUNTA('Saisie des résultats'!$S$22)=0,"",'Saisie des résultats'!$S$22)</f>
        <v/>
      </c>
      <c r="AF16" s="16" t="e">
        <f>IF(COUNTA('Saisie des résultats'!#REF!)=0,"",'Saisie des résultats'!#REF!)</f>
        <v>#REF!</v>
      </c>
      <c r="AG16" s="16" t="str">
        <f>IF(COUNTA('Saisie des résultats'!$S$23)=0,"",'Saisie des résultats'!$S$23)</f>
        <v/>
      </c>
      <c r="AH16" s="16" t="e">
        <f>IF(COUNTA('Saisie des résultats'!#REF!)=0,"",'Saisie des résultats'!#REF!)</f>
        <v>#REF!</v>
      </c>
      <c r="AI16" s="16" t="str">
        <f>IF(COUNTA('Saisie des résultats'!$S$24)=0,"",'Saisie des résultats'!$S$24)</f>
        <v/>
      </c>
      <c r="AJ16" s="16" t="e">
        <f>IF(COUNTA('Saisie des résultats'!#REF!)=0,"",'Saisie des résultats'!#REF!)</f>
        <v>#REF!</v>
      </c>
      <c r="AK16" s="16" t="str">
        <f>IF(COUNTA('Saisie des résultats'!$S$25)=0,"",'Saisie des résultats'!$S$25)</f>
        <v/>
      </c>
      <c r="AL16" s="16" t="e">
        <f>IF(COUNTA('Saisie des résultats'!#REF!)=0,"",'Saisie des résultats'!#REF!)</f>
        <v>#REF!</v>
      </c>
      <c r="AM16" s="16" t="str">
        <f>IF(COUNTA('Saisie des résultats'!$S$26)=0,"",'Saisie des résultats'!$S$26)</f>
        <v/>
      </c>
      <c r="AN16" s="16" t="e">
        <f>IF(COUNTA('Saisie des résultats'!#REF!)=0,"",'Saisie des résultats'!#REF!)</f>
        <v>#REF!</v>
      </c>
      <c r="AO16" s="16" t="str">
        <f>IF(COUNTA('Saisie des résultats'!$S$27)=0,"",'Saisie des résultats'!$S$27)</f>
        <v/>
      </c>
      <c r="AP16" s="16" t="str">
        <f>IF(COUNTA('Épreuves facultatives'!$AE$6)=0,"",'Épreuves facultatives'!$AE$6)</f>
        <v/>
      </c>
      <c r="AQ16" s="16" t="str">
        <f>IF(COUNTA('Saisie des résultats'!$S$28)=0,"",'Saisie des résultats'!$S$28)</f>
        <v/>
      </c>
      <c r="AR16" s="16" t="str">
        <f>IF(COUNTA('Épreuves facultatives'!$AE$7)=0,"",'Épreuves facultatives'!$AE$7)</f>
        <v/>
      </c>
      <c r="AS16" s="16" t="str">
        <f>IF(COUNTA('Saisie des résultats'!$S$29)=0,"",'Saisie des résultats'!$S$29)</f>
        <v/>
      </c>
      <c r="AT16" s="16" t="str">
        <f>IF(COUNTA('Épreuves facultatives'!$AE$8)=0,"",'Épreuves facultatives'!$AE$8)</f>
        <v/>
      </c>
      <c r="AU16" s="16" t="str">
        <f>IF(COUNTA('Saisie des résultats'!$S$30)=0,"",'Saisie des résultats'!$S$30)</f>
        <v/>
      </c>
      <c r="AV16" s="16" t="str">
        <f>IF(COUNTA('Épreuves facultatives'!$AE$9)=0,"",'Épreuves facultatives'!$AE$9)</f>
        <v/>
      </c>
      <c r="AW16" s="16" t="str">
        <f>IF(COUNTA('Saisie des résultats'!$S$31)=0,"",'Saisie des résultats'!$S$31)</f>
        <v/>
      </c>
      <c r="AX16" s="16" t="str">
        <f>IF(COUNTA('Épreuves facultatives'!$AE$10)=0,"",'Épreuves facultatives'!$AE$10)</f>
        <v/>
      </c>
      <c r="AY16" s="16" t="str">
        <f>IF(COUNTA('Épreuves facultatives'!$AD$11)=0,"",'Épreuves facultatives'!$AD$11)</f>
        <v/>
      </c>
      <c r="AZ16" s="16" t="str">
        <f>IF(COUNTA('Épreuves facultatives'!$AE$11)=0,"",'Épreuves facultatives'!$AE$11)</f>
        <v/>
      </c>
      <c r="BA16" s="16" t="str">
        <f>IF(COUNTA('Épreuves facultatives'!$AD$12)=0,"",'Épreuves facultatives'!$AD$12)</f>
        <v/>
      </c>
      <c r="BB16" s="16" t="str">
        <f>IF(COUNTA('Épreuves facultatives'!$AE$12)=0,"",'Épreuves facultatives'!$AE$12)</f>
        <v/>
      </c>
      <c r="BC16" s="16" t="str">
        <f>IF(COUNTA('Épreuves facultatives'!$AD$13)=0,"",'Épreuves facultatives'!$AD$13)</f>
        <v/>
      </c>
      <c r="BD16" s="16" t="str">
        <f>IF(COUNTA('Épreuves facultatives'!$AE$13)=0,"",'Épreuves facultatives'!$AE$13)</f>
        <v/>
      </c>
      <c r="BE16" s="16" t="str">
        <f>IF(COUNTA('Épreuves facultatives'!$AD$14)=0,"",'Épreuves facultatives'!$AD$14)</f>
        <v/>
      </c>
      <c r="BF16" s="16" t="str">
        <f>IF(COUNTA('Épreuves facultatives'!$AE$14)=0,"",'Épreuves facultatives'!$AE$14)</f>
        <v/>
      </c>
      <c r="BG16" s="16" t="str">
        <f>IF(COUNTA('Épreuves facultatives'!$AD$15)=0,"",'Épreuves facultatives'!$AD$15)</f>
        <v/>
      </c>
      <c r="BH16" s="16" t="str">
        <f>IF(COUNTA('Épreuves facultatives'!$AE$15)=0,"",'Épreuves facultatives'!$AE$15)</f>
        <v/>
      </c>
      <c r="BI16" s="16" t="str">
        <f>IF(COUNTA('Saisie des résultats'!$S$29)=0,"",'Saisie des résultats'!$S$29)</f>
        <v/>
      </c>
      <c r="BJ16" s="16" t="e">
        <f>IF(COUNTA('Saisie des résultats'!#REF!)=0,"",'Saisie des résultats'!#REF!)</f>
        <v>#REF!</v>
      </c>
      <c r="BK16" s="16" t="str">
        <f>IF(COUNTA('Saisie des résultats'!$S$28)=0,"",'Saisie des résultats'!$S$28)</f>
        <v/>
      </c>
      <c r="BL16" s="16" t="e">
        <f>IF(COUNTA('Saisie des résultats'!#REF!)=0,"",'Saisie des résultats'!#REF!)</f>
        <v>#REF!</v>
      </c>
      <c r="BM16" s="16" t="e">
        <f>IF(COUNTA('Saisie des résultats'!#REF!)=0,"",'Saisie des résultats'!#REF!)</f>
        <v>#REF!</v>
      </c>
      <c r="BZ16" s="217" t="str">
        <f t="shared" si="0"/>
        <v/>
      </c>
      <c r="CB16" s="217" t="str">
        <f t="shared" si="1"/>
        <v/>
      </c>
    </row>
    <row r="17" spans="1:80">
      <c r="A17" s="11" t="str">
        <f>'Liste élèves'!A20</f>
        <v/>
      </c>
      <c r="B17" s="17" t="str">
        <f>références!K15</f>
        <v/>
      </c>
      <c r="C17" s="16" t="str">
        <f>IF(COUNTA('Saisie des résultats'!$T$8)=0,"",'Saisie des résultats'!$T$8)</f>
        <v/>
      </c>
      <c r="D17" s="16" t="e">
        <f>IF(COUNTA('Saisie des résultats'!#REF!)=0,"",'Saisie des résultats'!#REF!)</f>
        <v>#REF!</v>
      </c>
      <c r="E17" s="16" t="str">
        <f>IF(COUNTA('Saisie des résultats'!$T$9)=0,"",'Saisie des résultats'!$T$9)</f>
        <v/>
      </c>
      <c r="F17" s="16" t="e">
        <f>IF(COUNTA('Saisie des résultats'!#REF!)=0,"",'Saisie des résultats'!#REF!)</f>
        <v>#REF!</v>
      </c>
      <c r="G17" s="16" t="str">
        <f>IF(COUNTA('Saisie des résultats'!$T$10)=0,"",'Saisie des résultats'!$T$10)</f>
        <v/>
      </c>
      <c r="H17" s="16" t="e">
        <f>IF(COUNTA('Saisie des résultats'!#REF!)=0,"",'Saisie des résultats'!#REF!)</f>
        <v>#REF!</v>
      </c>
      <c r="I17" s="16" t="str">
        <f>IF(COUNTA('Saisie des résultats'!$T$11)=0,"",'Saisie des résultats'!$T$11)</f>
        <v/>
      </c>
      <c r="J17" s="16" t="e">
        <f>IF(COUNTA('Saisie des résultats'!#REF!)=0,"",'Saisie des résultats'!#REF!)</f>
        <v>#REF!</v>
      </c>
      <c r="K17" s="16" t="str">
        <f>IF(COUNTA('Saisie des résultats'!$T$12)=0,"",'Saisie des résultats'!$T$12)</f>
        <v/>
      </c>
      <c r="L17" s="16" t="e">
        <f>IF(COUNTA('Saisie des résultats'!#REF!)=0,"",'Saisie des résultats'!#REF!)</f>
        <v>#REF!</v>
      </c>
      <c r="M17" s="16" t="str">
        <f>IF(COUNTA('Saisie des résultats'!$T$13)=0,"",'Saisie des résultats'!$T$13)</f>
        <v/>
      </c>
      <c r="N17" s="16" t="e">
        <f>IF(COUNTA('Saisie des résultats'!#REF!)=0,"",'Saisie des résultats'!#REF!)</f>
        <v>#REF!</v>
      </c>
      <c r="O17" s="16" t="str">
        <f>IF(COUNTA('Saisie des résultats'!$T$14)=0,"",'Saisie des résultats'!$T$14)</f>
        <v/>
      </c>
      <c r="P17" s="16" t="e">
        <f>IF(COUNTA('Saisie des résultats'!#REF!)=0,"",'Saisie des résultats'!#REF!)</f>
        <v>#REF!</v>
      </c>
      <c r="Q17" s="16" t="str">
        <f>IF(COUNTA('Saisie des résultats'!$T$15)=0,"",'Saisie des résultats'!$T$15)</f>
        <v/>
      </c>
      <c r="R17" s="16" t="e">
        <f>IF(COUNTA('Saisie des résultats'!#REF!)=0,"",'Saisie des résultats'!#REF!)</f>
        <v>#REF!</v>
      </c>
      <c r="S17" s="16" t="str">
        <f>IF(COUNTA('Saisie des résultats'!$T$16)=0,"",'Saisie des résultats'!$T$16)</f>
        <v/>
      </c>
      <c r="T17" s="16" t="e">
        <f>IF(COUNTA('Saisie des résultats'!#REF!)=0,"",'Saisie des résultats'!#REF!)</f>
        <v>#REF!</v>
      </c>
      <c r="U17" s="16" t="str">
        <f>IF(COUNTA('Saisie des résultats'!$T$17)=0,"",'Saisie des résultats'!$T$17)</f>
        <v/>
      </c>
      <c r="V17" s="16" t="e">
        <f>IF(COUNTA('Saisie des résultats'!#REF!)=0,"",'Saisie des résultats'!#REF!)</f>
        <v>#REF!</v>
      </c>
      <c r="W17" s="16" t="str">
        <f>IF(COUNTA('Saisie des résultats'!$T$18)=0,"",'Saisie des résultats'!$T$18)</f>
        <v/>
      </c>
      <c r="X17" s="16" t="e">
        <f>IF(COUNTA('Saisie des résultats'!#REF!)=0,"",'Saisie des résultats'!#REF!)</f>
        <v>#REF!</v>
      </c>
      <c r="Y17" s="16" t="str">
        <f>IF(COUNTA('Saisie des résultats'!$T$19)=0,"",'Saisie des résultats'!$T$19)</f>
        <v/>
      </c>
      <c r="Z17" s="16" t="e">
        <f>IF(COUNTA('Saisie des résultats'!#REF!)=0,"",'Saisie des résultats'!#REF!)</f>
        <v>#REF!</v>
      </c>
      <c r="AA17" s="16" t="str">
        <f>IF(COUNTA('Saisie des résultats'!$T$20)=0,"",'Saisie des résultats'!$T$20)</f>
        <v/>
      </c>
      <c r="AB17" s="16" t="e">
        <f>IF(COUNTA('Saisie des résultats'!#REF!)=0,"",'Saisie des résultats'!#REF!)</f>
        <v>#REF!</v>
      </c>
      <c r="AC17" s="16" t="str">
        <f>IF(COUNTA('Saisie des résultats'!$T$21)=0,"",'Saisie des résultats'!$T$21)</f>
        <v/>
      </c>
      <c r="AD17" s="16" t="e">
        <f>IF(COUNTA('Saisie des résultats'!#REF!)=0,"",'Saisie des résultats'!#REF!)</f>
        <v>#REF!</v>
      </c>
      <c r="AE17" s="16" t="str">
        <f>IF(COUNTA('Saisie des résultats'!$T$22)=0,"",'Saisie des résultats'!$T$22)</f>
        <v/>
      </c>
      <c r="AF17" s="16" t="e">
        <f>IF(COUNTA('Saisie des résultats'!#REF!)=0,"",'Saisie des résultats'!#REF!)</f>
        <v>#REF!</v>
      </c>
      <c r="AG17" s="16" t="str">
        <f>IF(COUNTA('Saisie des résultats'!$T$23)=0,"",'Saisie des résultats'!$T$23)</f>
        <v/>
      </c>
      <c r="AH17" s="16" t="e">
        <f>IF(COUNTA('Saisie des résultats'!#REF!)=0,"",'Saisie des résultats'!#REF!)</f>
        <v>#REF!</v>
      </c>
      <c r="AI17" s="16" t="str">
        <f>IF(COUNTA('Saisie des résultats'!$T$24)=0,"",'Saisie des résultats'!$T$24)</f>
        <v/>
      </c>
      <c r="AJ17" s="16" t="e">
        <f>IF(COUNTA('Saisie des résultats'!#REF!)=0,"",'Saisie des résultats'!#REF!)</f>
        <v>#REF!</v>
      </c>
      <c r="AK17" s="16" t="str">
        <f>IF(COUNTA('Saisie des résultats'!$T$25)=0,"",'Saisie des résultats'!$T$25)</f>
        <v/>
      </c>
      <c r="AL17" s="16" t="e">
        <f>IF(COUNTA('Saisie des résultats'!#REF!)=0,"",'Saisie des résultats'!#REF!)</f>
        <v>#REF!</v>
      </c>
      <c r="AM17" s="16" t="str">
        <f>IF(COUNTA('Saisie des résultats'!$T$26)=0,"",'Saisie des résultats'!$T$26)</f>
        <v/>
      </c>
      <c r="AN17" s="16" t="e">
        <f>IF(COUNTA('Saisie des résultats'!#REF!)=0,"",'Saisie des résultats'!#REF!)</f>
        <v>#REF!</v>
      </c>
      <c r="AO17" s="16" t="str">
        <f>IF(COUNTA('Saisie des résultats'!$T$27)=0,"",'Saisie des résultats'!$T$27)</f>
        <v/>
      </c>
      <c r="AP17" s="16" t="str">
        <f>IF(COUNTA('Épreuves facultatives'!$AG$6)=0,"",'Épreuves facultatives'!$AG$6)</f>
        <v/>
      </c>
      <c r="AQ17" s="16" t="str">
        <f>IF(COUNTA('Saisie des résultats'!$T$28)=0,"",'Saisie des résultats'!$T$28)</f>
        <v/>
      </c>
      <c r="AR17" s="16" t="str">
        <f>IF(COUNTA('Épreuves facultatives'!$AG$7)=0,"",'Épreuves facultatives'!$AG$7)</f>
        <v/>
      </c>
      <c r="AS17" s="16" t="str">
        <f>IF(COUNTA('Saisie des résultats'!$T$29)=0,"",'Saisie des résultats'!$T$29)</f>
        <v/>
      </c>
      <c r="AT17" s="16" t="str">
        <f>IF(COUNTA('Épreuves facultatives'!$AG$8)=0,"",'Épreuves facultatives'!$AG$8)</f>
        <v/>
      </c>
      <c r="AU17" s="16" t="str">
        <f>IF(COUNTA('Saisie des résultats'!$T$30)=0,"",'Saisie des résultats'!$T$30)</f>
        <v/>
      </c>
      <c r="AV17" s="16" t="str">
        <f>IF(COUNTA('Épreuves facultatives'!$AG$9)=0,"",'Épreuves facultatives'!$AG$9)</f>
        <v/>
      </c>
      <c r="AW17" s="16" t="str">
        <f>IF(COUNTA('Saisie des résultats'!$T$31)=0,"",'Saisie des résultats'!$T$31)</f>
        <v/>
      </c>
      <c r="AX17" s="16" t="str">
        <f>IF(COUNTA('Épreuves facultatives'!$AG$10)=0,"",'Épreuves facultatives'!$AG$10)</f>
        <v/>
      </c>
      <c r="AY17" s="16" t="str">
        <f>IF(COUNTA('Épreuves facultatives'!$AF$11)=0,"",'Épreuves facultatives'!$AF$11)</f>
        <v/>
      </c>
      <c r="AZ17" s="16" t="str">
        <f>IF(COUNTA('Épreuves facultatives'!$AG$11)=0,"",'Épreuves facultatives'!$AG$11)</f>
        <v/>
      </c>
      <c r="BA17" s="16" t="str">
        <f>IF(COUNTA('Épreuves facultatives'!$AF$12)=0,"",'Épreuves facultatives'!$AF$12)</f>
        <v/>
      </c>
      <c r="BB17" s="16" t="str">
        <f>IF(COUNTA('Épreuves facultatives'!$AG$12)=0,"",'Épreuves facultatives'!$AG$12)</f>
        <v/>
      </c>
      <c r="BC17" s="16" t="str">
        <f>IF(COUNTA('Épreuves facultatives'!$AF$13)=0,"",'Épreuves facultatives'!$AF$13)</f>
        <v/>
      </c>
      <c r="BD17" s="16" t="str">
        <f>IF(COUNTA('Épreuves facultatives'!$AG$13)=0,"",'Épreuves facultatives'!$AG$13)</f>
        <v/>
      </c>
      <c r="BE17" s="16" t="str">
        <f>IF(COUNTA('Épreuves facultatives'!$AF$14)=0,"",'Épreuves facultatives'!$AF$14)</f>
        <v/>
      </c>
      <c r="BF17" s="16" t="str">
        <f>IF(COUNTA('Épreuves facultatives'!$AG$14)=0,"",'Épreuves facultatives'!$AG$14)</f>
        <v/>
      </c>
      <c r="BG17" s="16" t="str">
        <f>IF(COUNTA('Épreuves facultatives'!$AF$15)=0,"",'Épreuves facultatives'!$AF$15)</f>
        <v/>
      </c>
      <c r="BH17" s="16" t="str">
        <f>IF(COUNTA('Épreuves facultatives'!$AG$15)=0,"",'Épreuves facultatives'!$AG$15)</f>
        <v/>
      </c>
      <c r="BI17" s="16" t="str">
        <f>IF(COUNTA('Saisie des résultats'!$T$29)=0,"",'Saisie des résultats'!$T$29)</f>
        <v/>
      </c>
      <c r="BJ17" s="16" t="e">
        <f>IF(COUNTA('Saisie des résultats'!#REF!)=0,"",'Saisie des résultats'!#REF!)</f>
        <v>#REF!</v>
      </c>
      <c r="BK17" s="16" t="str">
        <f>IF(COUNTA('Saisie des résultats'!$T$28)=0,"",'Saisie des résultats'!$T$28)</f>
        <v/>
      </c>
      <c r="BL17" s="16" t="e">
        <f>IF(COUNTA('Saisie des résultats'!#REF!)=0,"",'Saisie des résultats'!#REF!)</f>
        <v>#REF!</v>
      </c>
      <c r="BM17" s="16" t="e">
        <f>IF(COUNTA('Saisie des résultats'!#REF!)=0,"",'Saisie des résultats'!#REF!)</f>
        <v>#REF!</v>
      </c>
      <c r="BZ17" s="217" t="str">
        <f t="shared" si="0"/>
        <v/>
      </c>
      <c r="CB17" s="217" t="str">
        <f t="shared" si="1"/>
        <v/>
      </c>
    </row>
    <row r="18" spans="1:80">
      <c r="A18" s="11" t="str">
        <f>'Liste élèves'!A21</f>
        <v/>
      </c>
      <c r="B18" s="17" t="str">
        <f>références!K16</f>
        <v/>
      </c>
      <c r="C18" s="16" t="str">
        <f>IF(COUNTA('Saisie des résultats'!$U$8)=0,"",'Saisie des résultats'!$U$8)</f>
        <v/>
      </c>
      <c r="D18" s="16" t="e">
        <f>IF(COUNTA('Saisie des résultats'!#REF!)=0,"",'Saisie des résultats'!#REF!)</f>
        <v>#REF!</v>
      </c>
      <c r="E18" s="16" t="str">
        <f>IF(COUNTA('Saisie des résultats'!$U$9)=0,"",'Saisie des résultats'!$U$9)</f>
        <v/>
      </c>
      <c r="F18" s="16" t="e">
        <f>IF(COUNTA('Saisie des résultats'!#REF!)=0,"",'Saisie des résultats'!#REF!)</f>
        <v>#REF!</v>
      </c>
      <c r="G18" s="16" t="str">
        <f>IF(COUNTA('Saisie des résultats'!$U$10)=0,"",'Saisie des résultats'!$U$10)</f>
        <v/>
      </c>
      <c r="H18" s="16" t="e">
        <f>IF(COUNTA('Saisie des résultats'!#REF!)=0,"",'Saisie des résultats'!#REF!)</f>
        <v>#REF!</v>
      </c>
      <c r="I18" s="16" t="str">
        <f>IF(COUNTA('Saisie des résultats'!$U$11)=0,"",'Saisie des résultats'!$U$11)</f>
        <v/>
      </c>
      <c r="J18" s="16" t="e">
        <f>IF(COUNTA('Saisie des résultats'!#REF!)=0,"",'Saisie des résultats'!#REF!)</f>
        <v>#REF!</v>
      </c>
      <c r="K18" s="16" t="str">
        <f>IF(COUNTA('Saisie des résultats'!$U$12)=0,"",'Saisie des résultats'!$U$12)</f>
        <v/>
      </c>
      <c r="L18" s="16" t="e">
        <f>IF(COUNTA('Saisie des résultats'!#REF!)=0,"",'Saisie des résultats'!#REF!)</f>
        <v>#REF!</v>
      </c>
      <c r="M18" s="16" t="str">
        <f>IF(COUNTA('Saisie des résultats'!$U$13)=0,"",'Saisie des résultats'!$U$13)</f>
        <v/>
      </c>
      <c r="N18" s="16" t="e">
        <f>IF(COUNTA('Saisie des résultats'!#REF!)=0,"",'Saisie des résultats'!#REF!)</f>
        <v>#REF!</v>
      </c>
      <c r="O18" s="16" t="str">
        <f>IF(COUNTA('Saisie des résultats'!$U$14)=0,"",'Saisie des résultats'!$U$14)</f>
        <v/>
      </c>
      <c r="P18" s="16" t="e">
        <f>IF(COUNTA('Saisie des résultats'!#REF!)=0,"",'Saisie des résultats'!#REF!)</f>
        <v>#REF!</v>
      </c>
      <c r="Q18" s="16" t="str">
        <f>IF(COUNTA('Saisie des résultats'!$U$15)=0,"",'Saisie des résultats'!$U$15)</f>
        <v/>
      </c>
      <c r="R18" s="16" t="e">
        <f>IF(COUNTA('Saisie des résultats'!#REF!)=0,"",'Saisie des résultats'!#REF!)</f>
        <v>#REF!</v>
      </c>
      <c r="S18" s="16" t="str">
        <f>IF(COUNTA('Saisie des résultats'!$U$16)=0,"",'Saisie des résultats'!$U$16)</f>
        <v/>
      </c>
      <c r="T18" s="16" t="e">
        <f>IF(COUNTA('Saisie des résultats'!#REF!)=0,"",'Saisie des résultats'!#REF!)</f>
        <v>#REF!</v>
      </c>
      <c r="U18" s="16" t="str">
        <f>IF(COUNTA('Saisie des résultats'!$U$17)=0,"",'Saisie des résultats'!$U$17)</f>
        <v/>
      </c>
      <c r="V18" s="16" t="e">
        <f>IF(COUNTA('Saisie des résultats'!#REF!)=0,"",'Saisie des résultats'!#REF!)</f>
        <v>#REF!</v>
      </c>
      <c r="W18" s="16" t="str">
        <f>IF(COUNTA('Saisie des résultats'!$U$18)=0,"",'Saisie des résultats'!$U$18)</f>
        <v/>
      </c>
      <c r="X18" s="16" t="e">
        <f>IF(COUNTA('Saisie des résultats'!#REF!)=0,"",'Saisie des résultats'!#REF!)</f>
        <v>#REF!</v>
      </c>
      <c r="Y18" s="16" t="str">
        <f>IF(COUNTA('Saisie des résultats'!$U$19)=0,"",'Saisie des résultats'!$U$19)</f>
        <v/>
      </c>
      <c r="Z18" s="16" t="e">
        <f>IF(COUNTA('Saisie des résultats'!#REF!)=0,"",'Saisie des résultats'!#REF!)</f>
        <v>#REF!</v>
      </c>
      <c r="AA18" s="16" t="str">
        <f>IF(COUNTA('Saisie des résultats'!$U$20)=0,"",'Saisie des résultats'!$U$20)</f>
        <v/>
      </c>
      <c r="AB18" s="16" t="e">
        <f>IF(COUNTA('Saisie des résultats'!#REF!)=0,"",'Saisie des résultats'!#REF!)</f>
        <v>#REF!</v>
      </c>
      <c r="AC18" s="16" t="str">
        <f>IF(COUNTA('Saisie des résultats'!$U$21)=0,"",'Saisie des résultats'!$U$21)</f>
        <v/>
      </c>
      <c r="AD18" s="16" t="e">
        <f>IF(COUNTA('Saisie des résultats'!#REF!)=0,"",'Saisie des résultats'!#REF!)</f>
        <v>#REF!</v>
      </c>
      <c r="AE18" s="16" t="str">
        <f>IF(COUNTA('Saisie des résultats'!$U$22)=0,"",'Saisie des résultats'!$U$22)</f>
        <v/>
      </c>
      <c r="AF18" s="16" t="e">
        <f>IF(COUNTA('Saisie des résultats'!#REF!)=0,"",'Saisie des résultats'!#REF!)</f>
        <v>#REF!</v>
      </c>
      <c r="AG18" s="16" t="str">
        <f>IF(COUNTA('Saisie des résultats'!$U$23)=0,"",'Saisie des résultats'!$U$23)</f>
        <v/>
      </c>
      <c r="AH18" s="16" t="e">
        <f>IF(COUNTA('Saisie des résultats'!#REF!)=0,"",'Saisie des résultats'!#REF!)</f>
        <v>#REF!</v>
      </c>
      <c r="AI18" s="16" t="str">
        <f>IF(COUNTA('Saisie des résultats'!$U$24)=0,"",'Saisie des résultats'!$U$24)</f>
        <v/>
      </c>
      <c r="AJ18" s="16" t="e">
        <f>IF(COUNTA('Saisie des résultats'!#REF!)=0,"",'Saisie des résultats'!#REF!)</f>
        <v>#REF!</v>
      </c>
      <c r="AK18" s="16" t="str">
        <f>IF(COUNTA('Saisie des résultats'!$U$25)=0,"",'Saisie des résultats'!$U$25)</f>
        <v/>
      </c>
      <c r="AL18" s="16" t="e">
        <f>IF(COUNTA('Saisie des résultats'!#REF!)=0,"",'Saisie des résultats'!#REF!)</f>
        <v>#REF!</v>
      </c>
      <c r="AM18" s="16" t="str">
        <f>IF(COUNTA('Saisie des résultats'!$U$26)=0,"",'Saisie des résultats'!$U$26)</f>
        <v/>
      </c>
      <c r="AN18" s="16" t="e">
        <f>IF(COUNTA('Saisie des résultats'!#REF!)=0,"",'Saisie des résultats'!#REF!)</f>
        <v>#REF!</v>
      </c>
      <c r="AO18" s="16" t="str">
        <f>IF(COUNTA('Saisie des résultats'!$U$27)=0,"",'Saisie des résultats'!$U$27)</f>
        <v/>
      </c>
      <c r="AP18" s="16" t="str">
        <f>IF(COUNTA('Épreuves facultatives'!$AI$6)=0,"",'Épreuves facultatives'!$AI$6)</f>
        <v/>
      </c>
      <c r="AQ18" s="16" t="str">
        <f>IF(COUNTA('Saisie des résultats'!$U$28)=0,"",'Saisie des résultats'!$U$28)</f>
        <v/>
      </c>
      <c r="AR18" s="16" t="str">
        <f>IF(COUNTA('Épreuves facultatives'!$AI$7)=0,"",'Épreuves facultatives'!$AI$7)</f>
        <v/>
      </c>
      <c r="AS18" s="16" t="str">
        <f>IF(COUNTA('Saisie des résultats'!$U$29)=0,"",'Saisie des résultats'!$U$29)</f>
        <v/>
      </c>
      <c r="AT18" s="16" t="str">
        <f>IF(COUNTA('Épreuves facultatives'!$AI$8)=0,"",'Épreuves facultatives'!$AI$8)</f>
        <v/>
      </c>
      <c r="AU18" s="16" t="str">
        <f>IF(COUNTA('Saisie des résultats'!$U$30)=0,"",'Saisie des résultats'!$U$30)</f>
        <v/>
      </c>
      <c r="AV18" s="16" t="str">
        <f>IF(COUNTA('Épreuves facultatives'!$AI$9)=0,"",'Épreuves facultatives'!$AI$9)</f>
        <v/>
      </c>
      <c r="AW18" s="16" t="str">
        <f>IF(COUNTA('Saisie des résultats'!$U$31)=0,"",'Saisie des résultats'!$U$31)</f>
        <v/>
      </c>
      <c r="AX18" s="16" t="str">
        <f>IF(COUNTA('Épreuves facultatives'!$AI$10)=0,"",'Épreuves facultatives'!$AI$10)</f>
        <v/>
      </c>
      <c r="AY18" s="16" t="str">
        <f>IF(COUNTA('Épreuves facultatives'!$AH$11)=0,"",'Épreuves facultatives'!$AH$11)</f>
        <v/>
      </c>
      <c r="AZ18" s="16" t="str">
        <f>IF(COUNTA('Épreuves facultatives'!$AI$11)=0,"",'Épreuves facultatives'!$AI$11)</f>
        <v/>
      </c>
      <c r="BA18" s="16" t="str">
        <f>IF(COUNTA('Épreuves facultatives'!$AH$12)=0,"",'Épreuves facultatives'!$AH$12)</f>
        <v/>
      </c>
      <c r="BB18" s="16" t="str">
        <f>IF(COUNTA('Épreuves facultatives'!$AI$12)=0,"",'Épreuves facultatives'!$AI$12)</f>
        <v/>
      </c>
      <c r="BC18" s="16" t="str">
        <f>IF(COUNTA('Épreuves facultatives'!$AH$13)=0,"",'Épreuves facultatives'!$AH$13)</f>
        <v/>
      </c>
      <c r="BD18" s="16" t="str">
        <f>IF(COUNTA('Épreuves facultatives'!$AI$13)=0,"",'Épreuves facultatives'!$AI$13)</f>
        <v/>
      </c>
      <c r="BE18" s="16" t="str">
        <f>IF(COUNTA('Épreuves facultatives'!$AH$14)=0,"",'Épreuves facultatives'!$AH$14)</f>
        <v/>
      </c>
      <c r="BF18" s="16" t="str">
        <f>IF(COUNTA('Épreuves facultatives'!$AI$14)=0,"",'Épreuves facultatives'!$AI$14)</f>
        <v/>
      </c>
      <c r="BG18" s="16" t="str">
        <f>IF(COUNTA('Épreuves facultatives'!$AH$15)=0,"",'Épreuves facultatives'!$AH$15)</f>
        <v/>
      </c>
      <c r="BH18" s="16" t="str">
        <f>IF(COUNTA('Épreuves facultatives'!$AI$15)=0,"",'Épreuves facultatives'!$AI$15)</f>
        <v/>
      </c>
      <c r="BI18" s="16" t="str">
        <f>IF(COUNTA('Saisie des résultats'!$U$29)=0,"",'Saisie des résultats'!$U$29)</f>
        <v/>
      </c>
      <c r="BJ18" s="16" t="e">
        <f>IF(COUNTA('Saisie des résultats'!#REF!)=0,"",'Saisie des résultats'!#REF!)</f>
        <v>#REF!</v>
      </c>
      <c r="BK18" s="16" t="str">
        <f>IF(COUNTA('Saisie des résultats'!$U$28)=0,"",'Saisie des résultats'!$U$28)</f>
        <v/>
      </c>
      <c r="BL18" s="16" t="e">
        <f>IF(COUNTA('Saisie des résultats'!#REF!)=0,"",'Saisie des résultats'!#REF!)</f>
        <v>#REF!</v>
      </c>
      <c r="BM18" s="16" t="e">
        <f>IF(COUNTA('Saisie des résultats'!#REF!)=0,"",'Saisie des résultats'!#REF!)</f>
        <v>#REF!</v>
      </c>
      <c r="BZ18" s="217" t="str">
        <f t="shared" si="0"/>
        <v/>
      </c>
      <c r="CB18" s="217" t="str">
        <f t="shared" si="1"/>
        <v/>
      </c>
    </row>
    <row r="19" spans="1:80">
      <c r="A19" s="11" t="str">
        <f>'Liste élèves'!A22</f>
        <v/>
      </c>
      <c r="B19" s="17" t="str">
        <f>références!K17</f>
        <v/>
      </c>
      <c r="C19" s="16" t="str">
        <f>IF(COUNTA('Saisie des résultats'!$V$8)=0,"",'Saisie des résultats'!$V$8)</f>
        <v/>
      </c>
      <c r="D19" s="16" t="e">
        <f>IF(COUNTA('Saisie des résultats'!#REF!)=0,"",'Saisie des résultats'!#REF!)</f>
        <v>#REF!</v>
      </c>
      <c r="E19" s="16" t="str">
        <f>IF(COUNTA('Saisie des résultats'!$V$9)=0,"",'Saisie des résultats'!$V$9)</f>
        <v/>
      </c>
      <c r="F19" s="16" t="e">
        <f>IF(COUNTA('Saisie des résultats'!#REF!)=0,"",'Saisie des résultats'!#REF!)</f>
        <v>#REF!</v>
      </c>
      <c r="G19" s="16" t="str">
        <f>IF(COUNTA('Saisie des résultats'!$V$10)=0,"",'Saisie des résultats'!$V$10)</f>
        <v/>
      </c>
      <c r="H19" s="16" t="e">
        <f>IF(COUNTA('Saisie des résultats'!#REF!)=0,"",'Saisie des résultats'!#REF!)</f>
        <v>#REF!</v>
      </c>
      <c r="I19" s="16" t="str">
        <f>IF(COUNTA('Saisie des résultats'!$V$11)=0,"",'Saisie des résultats'!$V$11)</f>
        <v/>
      </c>
      <c r="J19" s="16" t="e">
        <f>IF(COUNTA('Saisie des résultats'!#REF!)=0,"",'Saisie des résultats'!#REF!)</f>
        <v>#REF!</v>
      </c>
      <c r="K19" s="16" t="str">
        <f>IF(COUNTA('Saisie des résultats'!$V$12)=0,"",'Saisie des résultats'!$V$12)</f>
        <v/>
      </c>
      <c r="L19" s="16" t="e">
        <f>IF(COUNTA('Saisie des résultats'!#REF!)=0,"",'Saisie des résultats'!#REF!)</f>
        <v>#REF!</v>
      </c>
      <c r="M19" s="16" t="str">
        <f>IF(COUNTA('Saisie des résultats'!$V$13)=0,"",'Saisie des résultats'!$V$13)</f>
        <v/>
      </c>
      <c r="N19" s="16" t="e">
        <f>IF(COUNTA('Saisie des résultats'!#REF!)=0,"",'Saisie des résultats'!#REF!)</f>
        <v>#REF!</v>
      </c>
      <c r="O19" s="16" t="str">
        <f>IF(COUNTA('Saisie des résultats'!$V$14)=0,"",'Saisie des résultats'!$V$14)</f>
        <v/>
      </c>
      <c r="P19" s="16" t="e">
        <f>IF(COUNTA('Saisie des résultats'!#REF!)=0,"",'Saisie des résultats'!#REF!)</f>
        <v>#REF!</v>
      </c>
      <c r="Q19" s="16" t="str">
        <f>IF(COUNTA('Saisie des résultats'!$V$15)=0,"",'Saisie des résultats'!$V$15)</f>
        <v/>
      </c>
      <c r="R19" s="16" t="e">
        <f>IF(COUNTA('Saisie des résultats'!#REF!)=0,"",'Saisie des résultats'!#REF!)</f>
        <v>#REF!</v>
      </c>
      <c r="S19" s="16" t="str">
        <f>IF(COUNTA('Saisie des résultats'!$V$16)=0,"",'Saisie des résultats'!$V$16)</f>
        <v/>
      </c>
      <c r="T19" s="16" t="e">
        <f>IF(COUNTA('Saisie des résultats'!#REF!)=0,"",'Saisie des résultats'!#REF!)</f>
        <v>#REF!</v>
      </c>
      <c r="U19" s="16" t="str">
        <f>IF(COUNTA('Saisie des résultats'!$V$17)=0,"",'Saisie des résultats'!$V$17)</f>
        <v/>
      </c>
      <c r="V19" s="16" t="e">
        <f>IF(COUNTA('Saisie des résultats'!#REF!)=0,"",'Saisie des résultats'!#REF!)</f>
        <v>#REF!</v>
      </c>
      <c r="W19" s="16" t="str">
        <f>IF(COUNTA('Saisie des résultats'!$V$18)=0,"",'Saisie des résultats'!$V$18)</f>
        <v/>
      </c>
      <c r="X19" s="16" t="e">
        <f>IF(COUNTA('Saisie des résultats'!#REF!)=0,"",'Saisie des résultats'!#REF!)</f>
        <v>#REF!</v>
      </c>
      <c r="Y19" s="16" t="str">
        <f>IF(COUNTA('Saisie des résultats'!$V$19)=0,"",'Saisie des résultats'!$V$19)</f>
        <v/>
      </c>
      <c r="Z19" s="16" t="e">
        <f>IF(COUNTA('Saisie des résultats'!#REF!)=0,"",'Saisie des résultats'!#REF!)</f>
        <v>#REF!</v>
      </c>
      <c r="AA19" s="16" t="str">
        <f>IF(COUNTA('Saisie des résultats'!$V$20)=0,"",'Saisie des résultats'!$V$20)</f>
        <v/>
      </c>
      <c r="AB19" s="16" t="e">
        <f>IF(COUNTA('Saisie des résultats'!#REF!)=0,"",'Saisie des résultats'!#REF!)</f>
        <v>#REF!</v>
      </c>
      <c r="AC19" s="16" t="str">
        <f>IF(COUNTA('Saisie des résultats'!$V$21)=0,"",'Saisie des résultats'!$V$21)</f>
        <v/>
      </c>
      <c r="AD19" s="16" t="e">
        <f>IF(COUNTA('Saisie des résultats'!#REF!)=0,"",'Saisie des résultats'!#REF!)</f>
        <v>#REF!</v>
      </c>
      <c r="AE19" s="16" t="str">
        <f>IF(COUNTA('Saisie des résultats'!$V$22)=0,"",'Saisie des résultats'!$V$22)</f>
        <v/>
      </c>
      <c r="AF19" s="16" t="e">
        <f>IF(COUNTA('Saisie des résultats'!#REF!)=0,"",'Saisie des résultats'!#REF!)</f>
        <v>#REF!</v>
      </c>
      <c r="AG19" s="16" t="str">
        <f>IF(COUNTA('Saisie des résultats'!$V$23)=0,"",'Saisie des résultats'!$V$23)</f>
        <v/>
      </c>
      <c r="AH19" s="16" t="e">
        <f>IF(COUNTA('Saisie des résultats'!#REF!)=0,"",'Saisie des résultats'!#REF!)</f>
        <v>#REF!</v>
      </c>
      <c r="AI19" s="16" t="str">
        <f>IF(COUNTA('Saisie des résultats'!$V$24)=0,"",'Saisie des résultats'!$V$24)</f>
        <v/>
      </c>
      <c r="AJ19" s="16" t="e">
        <f>IF(COUNTA('Saisie des résultats'!#REF!)=0,"",'Saisie des résultats'!#REF!)</f>
        <v>#REF!</v>
      </c>
      <c r="AK19" s="16" t="str">
        <f>IF(COUNTA('Saisie des résultats'!$V$25)=0,"",'Saisie des résultats'!$V$25)</f>
        <v/>
      </c>
      <c r="AL19" s="16" t="e">
        <f>IF(COUNTA('Saisie des résultats'!#REF!)=0,"",'Saisie des résultats'!#REF!)</f>
        <v>#REF!</v>
      </c>
      <c r="AM19" s="16" t="str">
        <f>IF(COUNTA('Saisie des résultats'!$V$26)=0,"",'Saisie des résultats'!$V$26)</f>
        <v/>
      </c>
      <c r="AN19" s="16" t="e">
        <f>IF(COUNTA('Saisie des résultats'!#REF!)=0,"",'Saisie des résultats'!#REF!)</f>
        <v>#REF!</v>
      </c>
      <c r="AO19" s="16" t="str">
        <f>IF(COUNTA('Saisie des résultats'!$V$27)=0,"",'Saisie des résultats'!$V$27)</f>
        <v/>
      </c>
      <c r="AP19" s="16" t="str">
        <f>IF(COUNTA('Épreuves facultatives'!$AK$6)=0,"",'Épreuves facultatives'!$AK$6)</f>
        <v/>
      </c>
      <c r="AQ19" s="16" t="str">
        <f>IF(COUNTA('Saisie des résultats'!$V$28)=0,"",'Saisie des résultats'!$V$28)</f>
        <v/>
      </c>
      <c r="AR19" s="16" t="str">
        <f>IF(COUNTA('Épreuves facultatives'!$AK$7)=0,"",'Épreuves facultatives'!$AK$7)</f>
        <v/>
      </c>
      <c r="AS19" s="16" t="str">
        <f>IF(COUNTA('Saisie des résultats'!$V$29)=0,"",'Saisie des résultats'!$V$29)</f>
        <v/>
      </c>
      <c r="AT19" s="16" t="str">
        <f>IF(COUNTA('Épreuves facultatives'!$AK$8)=0,"",'Épreuves facultatives'!$AK$8)</f>
        <v/>
      </c>
      <c r="AU19" s="16" t="str">
        <f>IF(COUNTA('Saisie des résultats'!$V$30)=0,"",'Saisie des résultats'!$V$30)</f>
        <v/>
      </c>
      <c r="AV19" s="16" t="str">
        <f>IF(COUNTA('Épreuves facultatives'!$AK$9)=0,"",'Épreuves facultatives'!$AK$9)</f>
        <v/>
      </c>
      <c r="AW19" s="16" t="str">
        <f>IF(COUNTA('Saisie des résultats'!$V$31)=0,"",'Saisie des résultats'!$V$31)</f>
        <v/>
      </c>
      <c r="AX19" s="16" t="str">
        <f>IF(COUNTA('Épreuves facultatives'!$AK$10)=0,"",'Épreuves facultatives'!$AK$10)</f>
        <v/>
      </c>
      <c r="AY19" s="16" t="str">
        <f>IF(COUNTA('Épreuves facultatives'!$AJ$11)=0,"",'Épreuves facultatives'!$AJ$11)</f>
        <v/>
      </c>
      <c r="AZ19" s="16" t="str">
        <f>IF(COUNTA('Épreuves facultatives'!$AK$11)=0,"",'Épreuves facultatives'!$AK$11)</f>
        <v/>
      </c>
      <c r="BA19" s="16" t="str">
        <f>IF(COUNTA('Épreuves facultatives'!$AJ$12)=0,"",'Épreuves facultatives'!$AJ$12)</f>
        <v/>
      </c>
      <c r="BB19" s="16" t="str">
        <f>IF(COUNTA('Épreuves facultatives'!$AK$12)=0,"",'Épreuves facultatives'!$AK$12)</f>
        <v/>
      </c>
      <c r="BC19" s="16" t="str">
        <f>IF(COUNTA('Épreuves facultatives'!$AJ$13)=0,"",'Épreuves facultatives'!$AJ$13)</f>
        <v/>
      </c>
      <c r="BD19" s="16" t="str">
        <f>IF(COUNTA('Épreuves facultatives'!$AK$13)=0,"",'Épreuves facultatives'!$AK$13)</f>
        <v/>
      </c>
      <c r="BE19" s="16" t="str">
        <f>IF(COUNTA('Épreuves facultatives'!$AJ$14)=0,"",'Épreuves facultatives'!$AJ$14)</f>
        <v/>
      </c>
      <c r="BF19" s="16" t="str">
        <f>IF(COUNTA('Épreuves facultatives'!$AK$14)=0,"",'Épreuves facultatives'!$AK$14)</f>
        <v/>
      </c>
      <c r="BG19" s="16" t="str">
        <f>IF(COUNTA('Épreuves facultatives'!$AJ$15)=0,"",'Épreuves facultatives'!$AJ$15)</f>
        <v/>
      </c>
      <c r="BH19" s="16" t="str">
        <f>IF(COUNTA('Épreuves facultatives'!$AK$15)=0,"",'Épreuves facultatives'!$AK$15)</f>
        <v/>
      </c>
      <c r="BI19" s="16" t="str">
        <f>IF(COUNTA('Saisie des résultats'!$V$29)=0,"",'Saisie des résultats'!$V$29)</f>
        <v/>
      </c>
      <c r="BJ19" s="16" t="e">
        <f>IF(COUNTA('Saisie des résultats'!#REF!)=0,"",'Saisie des résultats'!#REF!)</f>
        <v>#REF!</v>
      </c>
      <c r="BK19" s="16" t="str">
        <f>IF(COUNTA('Saisie des résultats'!$V$28)=0,"",'Saisie des résultats'!$V$28)</f>
        <v/>
      </c>
      <c r="BL19" s="16" t="e">
        <f>IF(COUNTA('Saisie des résultats'!#REF!)=0,"",'Saisie des résultats'!#REF!)</f>
        <v>#REF!</v>
      </c>
      <c r="BM19" s="16" t="e">
        <f>IF(COUNTA('Saisie des résultats'!#REF!)=0,"",'Saisie des résultats'!#REF!)</f>
        <v>#REF!</v>
      </c>
      <c r="BZ19" s="217" t="str">
        <f t="shared" si="0"/>
        <v/>
      </c>
      <c r="CB19" s="217" t="str">
        <f t="shared" si="1"/>
        <v/>
      </c>
    </row>
    <row r="20" spans="1:80">
      <c r="A20" s="11" t="str">
        <f>'Liste élèves'!A23</f>
        <v/>
      </c>
      <c r="B20" s="17" t="str">
        <f>références!K18</f>
        <v/>
      </c>
      <c r="C20" s="16" t="str">
        <f>IF(COUNTA('Saisie des résultats'!$W$8)=0,"",'Saisie des résultats'!$W$8)</f>
        <v/>
      </c>
      <c r="D20" s="16" t="e">
        <f>IF(COUNTA('Saisie des résultats'!#REF!)=0,"",'Saisie des résultats'!#REF!)</f>
        <v>#REF!</v>
      </c>
      <c r="E20" s="16" t="str">
        <f>IF(COUNTA('Saisie des résultats'!$W$9)=0,"",'Saisie des résultats'!$W$9)</f>
        <v/>
      </c>
      <c r="F20" s="16" t="e">
        <f>IF(COUNTA('Saisie des résultats'!#REF!)=0,"",'Saisie des résultats'!#REF!)</f>
        <v>#REF!</v>
      </c>
      <c r="G20" s="16" t="str">
        <f>IF(COUNTA('Saisie des résultats'!$W$10)=0,"",'Saisie des résultats'!$W$10)</f>
        <v/>
      </c>
      <c r="H20" s="16" t="e">
        <f>IF(COUNTA('Saisie des résultats'!#REF!)=0,"",'Saisie des résultats'!#REF!)</f>
        <v>#REF!</v>
      </c>
      <c r="I20" s="16" t="str">
        <f>IF(COUNTA('Saisie des résultats'!$W$11)=0,"",'Saisie des résultats'!$W$11)</f>
        <v/>
      </c>
      <c r="J20" s="16" t="e">
        <f>IF(COUNTA('Saisie des résultats'!#REF!)=0,"",'Saisie des résultats'!#REF!)</f>
        <v>#REF!</v>
      </c>
      <c r="K20" s="16" t="str">
        <f>IF(COUNTA('Saisie des résultats'!$W$12)=0,"",'Saisie des résultats'!$W$12)</f>
        <v/>
      </c>
      <c r="L20" s="16" t="e">
        <f>IF(COUNTA('Saisie des résultats'!#REF!)=0,"",'Saisie des résultats'!#REF!)</f>
        <v>#REF!</v>
      </c>
      <c r="M20" s="16" t="str">
        <f>IF(COUNTA('Saisie des résultats'!$W$13)=0,"",'Saisie des résultats'!$W$13)</f>
        <v/>
      </c>
      <c r="N20" s="16" t="e">
        <f>IF(COUNTA('Saisie des résultats'!#REF!)=0,"",'Saisie des résultats'!#REF!)</f>
        <v>#REF!</v>
      </c>
      <c r="O20" s="16" t="str">
        <f>IF(COUNTA('Saisie des résultats'!$W$14)=0,"",'Saisie des résultats'!$W$14)</f>
        <v/>
      </c>
      <c r="P20" s="16" t="e">
        <f>IF(COUNTA('Saisie des résultats'!#REF!)=0,"",'Saisie des résultats'!#REF!)</f>
        <v>#REF!</v>
      </c>
      <c r="Q20" s="16" t="str">
        <f>IF(COUNTA('Saisie des résultats'!$W$15)=0,"",'Saisie des résultats'!$W$15)</f>
        <v/>
      </c>
      <c r="R20" s="16" t="e">
        <f>IF(COUNTA('Saisie des résultats'!#REF!)=0,"",'Saisie des résultats'!#REF!)</f>
        <v>#REF!</v>
      </c>
      <c r="S20" s="16" t="str">
        <f>IF(COUNTA('Saisie des résultats'!$W$16)=0,"",'Saisie des résultats'!$W$16)</f>
        <v/>
      </c>
      <c r="T20" s="16" t="e">
        <f>IF(COUNTA('Saisie des résultats'!#REF!)=0,"",'Saisie des résultats'!#REF!)</f>
        <v>#REF!</v>
      </c>
      <c r="U20" s="16" t="str">
        <f>IF(COUNTA('Saisie des résultats'!$W$17)=0,"",'Saisie des résultats'!$W$17)</f>
        <v/>
      </c>
      <c r="V20" s="16" t="e">
        <f>IF(COUNTA('Saisie des résultats'!#REF!)=0,"",'Saisie des résultats'!#REF!)</f>
        <v>#REF!</v>
      </c>
      <c r="W20" s="16" t="str">
        <f>IF(COUNTA('Saisie des résultats'!$W$18)=0,"",'Saisie des résultats'!$W$18)</f>
        <v/>
      </c>
      <c r="X20" s="16" t="e">
        <f>IF(COUNTA('Saisie des résultats'!#REF!)=0,"",'Saisie des résultats'!#REF!)</f>
        <v>#REF!</v>
      </c>
      <c r="Y20" s="16" t="str">
        <f>IF(COUNTA('Saisie des résultats'!$W$19)=0,"",'Saisie des résultats'!$W$19)</f>
        <v/>
      </c>
      <c r="Z20" s="16" t="e">
        <f>IF(COUNTA('Saisie des résultats'!#REF!)=0,"",'Saisie des résultats'!#REF!)</f>
        <v>#REF!</v>
      </c>
      <c r="AA20" s="16" t="str">
        <f>IF(COUNTA('Saisie des résultats'!$W$20)=0,"",'Saisie des résultats'!$W$20)</f>
        <v/>
      </c>
      <c r="AB20" s="16" t="e">
        <f>IF(COUNTA('Saisie des résultats'!#REF!)=0,"",'Saisie des résultats'!#REF!)</f>
        <v>#REF!</v>
      </c>
      <c r="AC20" s="16" t="str">
        <f>IF(COUNTA('Saisie des résultats'!$W$21)=0,"",'Saisie des résultats'!$W$21)</f>
        <v/>
      </c>
      <c r="AD20" s="16" t="e">
        <f>IF(COUNTA('Saisie des résultats'!#REF!)=0,"",'Saisie des résultats'!#REF!)</f>
        <v>#REF!</v>
      </c>
      <c r="AE20" s="16" t="str">
        <f>IF(COUNTA('Saisie des résultats'!$W$22)=0,"",'Saisie des résultats'!$W$22)</f>
        <v/>
      </c>
      <c r="AF20" s="16" t="e">
        <f>IF(COUNTA('Saisie des résultats'!#REF!)=0,"",'Saisie des résultats'!#REF!)</f>
        <v>#REF!</v>
      </c>
      <c r="AG20" s="16" t="str">
        <f>IF(COUNTA('Saisie des résultats'!$W$23)=0,"",'Saisie des résultats'!$W$23)</f>
        <v/>
      </c>
      <c r="AH20" s="16" t="e">
        <f>IF(COUNTA('Saisie des résultats'!#REF!)=0,"",'Saisie des résultats'!#REF!)</f>
        <v>#REF!</v>
      </c>
      <c r="AI20" s="16" t="str">
        <f>IF(COUNTA('Saisie des résultats'!$W$24)=0,"",'Saisie des résultats'!$W$24)</f>
        <v/>
      </c>
      <c r="AJ20" s="16" t="e">
        <f>IF(COUNTA('Saisie des résultats'!#REF!)=0,"",'Saisie des résultats'!#REF!)</f>
        <v>#REF!</v>
      </c>
      <c r="AK20" s="16" t="str">
        <f>IF(COUNTA('Saisie des résultats'!$W$25)=0,"",'Saisie des résultats'!$W$25)</f>
        <v/>
      </c>
      <c r="AL20" s="16" t="e">
        <f>IF(COUNTA('Saisie des résultats'!#REF!)=0,"",'Saisie des résultats'!#REF!)</f>
        <v>#REF!</v>
      </c>
      <c r="AM20" s="16" t="str">
        <f>IF(COUNTA('Saisie des résultats'!$W$26)=0,"",'Saisie des résultats'!$W$26)</f>
        <v/>
      </c>
      <c r="AN20" s="16" t="e">
        <f>IF(COUNTA('Saisie des résultats'!#REF!)=0,"",'Saisie des résultats'!#REF!)</f>
        <v>#REF!</v>
      </c>
      <c r="AO20" s="16" t="str">
        <f>IF(COUNTA('Saisie des résultats'!$W$27)=0,"",'Saisie des résultats'!$W$27)</f>
        <v/>
      </c>
      <c r="AP20" s="16" t="str">
        <f>IF(COUNTA('Épreuves facultatives'!$AM$6)=0,"",'Épreuves facultatives'!$AM$6)</f>
        <v/>
      </c>
      <c r="AQ20" s="16" t="str">
        <f>IF(COUNTA('Saisie des résultats'!$W$28)=0,"",'Saisie des résultats'!$W$28)</f>
        <v/>
      </c>
      <c r="AR20" s="16" t="str">
        <f>IF(COUNTA('Épreuves facultatives'!$AM$7)=0,"",'Épreuves facultatives'!$AM$7)</f>
        <v/>
      </c>
      <c r="AS20" s="16" t="str">
        <f>IF(COUNTA('Saisie des résultats'!$W$29)=0,"",'Saisie des résultats'!$W$29)</f>
        <v/>
      </c>
      <c r="AT20" s="16" t="str">
        <f>IF(COUNTA('Épreuves facultatives'!$AM$8)=0,"",'Épreuves facultatives'!$AM$8)</f>
        <v/>
      </c>
      <c r="AU20" s="16" t="str">
        <f>IF(COUNTA('Saisie des résultats'!$W$30)=0,"",'Saisie des résultats'!$W$30)</f>
        <v/>
      </c>
      <c r="AV20" s="16" t="str">
        <f>IF(COUNTA('Épreuves facultatives'!$AM$9)=0,"",'Épreuves facultatives'!$AM$9)</f>
        <v/>
      </c>
      <c r="AW20" s="16" t="str">
        <f>IF(COUNTA('Saisie des résultats'!$W$31)=0,"",'Saisie des résultats'!$W$31)</f>
        <v/>
      </c>
      <c r="AX20" s="16" t="str">
        <f>IF(COUNTA('Épreuves facultatives'!$AM$10)=0,"",'Épreuves facultatives'!$AM$10)</f>
        <v/>
      </c>
      <c r="AY20" s="16" t="str">
        <f>IF(COUNTA('Épreuves facultatives'!$AL$11)=0,"",'Épreuves facultatives'!$AL$11)</f>
        <v/>
      </c>
      <c r="AZ20" s="16" t="str">
        <f>IF(COUNTA('Épreuves facultatives'!$AM$11)=0,"",'Épreuves facultatives'!$AM$11)</f>
        <v/>
      </c>
      <c r="BA20" s="16" t="str">
        <f>IF(COUNTA('Épreuves facultatives'!$AL$12)=0,"",'Épreuves facultatives'!$AL$12)</f>
        <v/>
      </c>
      <c r="BB20" s="16" t="str">
        <f>IF(COUNTA('Épreuves facultatives'!$AM$12)=0,"",'Épreuves facultatives'!$AM$12)</f>
        <v/>
      </c>
      <c r="BC20" s="16" t="str">
        <f>IF(COUNTA('Épreuves facultatives'!$AL$13)=0,"",'Épreuves facultatives'!$AL$13)</f>
        <v/>
      </c>
      <c r="BD20" s="16" t="str">
        <f>IF(COUNTA('Épreuves facultatives'!$AM$13)=0,"",'Épreuves facultatives'!$AM$13)</f>
        <v/>
      </c>
      <c r="BE20" s="16" t="str">
        <f>IF(COUNTA('Épreuves facultatives'!$AL$14)=0,"",'Épreuves facultatives'!$AL$14)</f>
        <v/>
      </c>
      <c r="BF20" s="16" t="str">
        <f>IF(COUNTA('Épreuves facultatives'!$AM$14)=0,"",'Épreuves facultatives'!$AM$14)</f>
        <v/>
      </c>
      <c r="BG20" s="16" t="str">
        <f>IF(COUNTA('Épreuves facultatives'!$AL$15)=0,"",'Épreuves facultatives'!$AL$15)</f>
        <v/>
      </c>
      <c r="BH20" s="16" t="str">
        <f>IF(COUNTA('Épreuves facultatives'!$AM$15)=0,"",'Épreuves facultatives'!$AM$15)</f>
        <v/>
      </c>
      <c r="BI20" s="16" t="str">
        <f>IF(COUNTA('Saisie des résultats'!$W$29)=0,"",'Saisie des résultats'!$W$29)</f>
        <v/>
      </c>
      <c r="BJ20" s="16" t="e">
        <f>IF(COUNTA('Saisie des résultats'!#REF!)=0,"",'Saisie des résultats'!#REF!)</f>
        <v>#REF!</v>
      </c>
      <c r="BK20" s="16" t="str">
        <f>IF(COUNTA('Saisie des résultats'!$W$28)=0,"",'Saisie des résultats'!$W$28)</f>
        <v/>
      </c>
      <c r="BL20" s="16" t="e">
        <f>IF(COUNTA('Saisie des résultats'!#REF!)=0,"",'Saisie des résultats'!#REF!)</f>
        <v>#REF!</v>
      </c>
      <c r="BM20" s="16" t="e">
        <f>IF(COUNTA('Saisie des résultats'!#REF!)=0,"",'Saisie des résultats'!#REF!)</f>
        <v>#REF!</v>
      </c>
      <c r="BZ20" s="217" t="str">
        <f t="shared" si="0"/>
        <v/>
      </c>
      <c r="CB20" s="217" t="str">
        <f t="shared" si="1"/>
        <v/>
      </c>
    </row>
    <row r="21" spans="1:80">
      <c r="A21" s="11" t="str">
        <f>'Liste élèves'!A24</f>
        <v/>
      </c>
      <c r="B21" s="17" t="str">
        <f>références!K19</f>
        <v/>
      </c>
      <c r="C21" s="16" t="str">
        <f>IF(COUNTA('Saisie des résultats'!$X$8)=0,"",'Saisie des résultats'!$X$8)</f>
        <v/>
      </c>
      <c r="D21" s="16" t="e">
        <f>IF(COUNTA('Saisie des résultats'!#REF!)=0,"",'Saisie des résultats'!#REF!)</f>
        <v>#REF!</v>
      </c>
      <c r="E21" s="16" t="str">
        <f>IF(COUNTA('Saisie des résultats'!$X$9)=0,"",'Saisie des résultats'!$X$9)</f>
        <v/>
      </c>
      <c r="F21" s="16" t="e">
        <f>IF(COUNTA('Saisie des résultats'!#REF!)=0,"",'Saisie des résultats'!#REF!)</f>
        <v>#REF!</v>
      </c>
      <c r="G21" s="16" t="str">
        <f>IF(COUNTA('Saisie des résultats'!$X$10)=0,"",'Saisie des résultats'!$X$10)</f>
        <v/>
      </c>
      <c r="H21" s="16" t="e">
        <f>IF(COUNTA('Saisie des résultats'!#REF!)=0,"",'Saisie des résultats'!#REF!)</f>
        <v>#REF!</v>
      </c>
      <c r="I21" s="16" t="str">
        <f>IF(COUNTA('Saisie des résultats'!$X$11)=0,"",'Saisie des résultats'!$X$11)</f>
        <v/>
      </c>
      <c r="J21" s="16" t="e">
        <f>IF(COUNTA('Saisie des résultats'!#REF!)=0,"",'Saisie des résultats'!#REF!)</f>
        <v>#REF!</v>
      </c>
      <c r="K21" s="16" t="str">
        <f>IF(COUNTA('Saisie des résultats'!$X$12)=0,"",'Saisie des résultats'!$X$12)</f>
        <v/>
      </c>
      <c r="L21" s="16" t="e">
        <f>IF(COUNTA('Saisie des résultats'!#REF!)=0,"",'Saisie des résultats'!#REF!)</f>
        <v>#REF!</v>
      </c>
      <c r="M21" s="16" t="str">
        <f>IF(COUNTA('Saisie des résultats'!$X$13)=0,"",'Saisie des résultats'!$X$13)</f>
        <v/>
      </c>
      <c r="N21" s="16" t="e">
        <f>IF(COUNTA('Saisie des résultats'!#REF!)=0,"",'Saisie des résultats'!#REF!)</f>
        <v>#REF!</v>
      </c>
      <c r="O21" s="16" t="str">
        <f>IF(COUNTA('Saisie des résultats'!$X$14)=0,"",'Saisie des résultats'!$X$14)</f>
        <v/>
      </c>
      <c r="P21" s="16" t="e">
        <f>IF(COUNTA('Saisie des résultats'!#REF!)=0,"",'Saisie des résultats'!#REF!)</f>
        <v>#REF!</v>
      </c>
      <c r="Q21" s="16" t="str">
        <f>IF(COUNTA('Saisie des résultats'!$X$15)=0,"",'Saisie des résultats'!$X$15)</f>
        <v/>
      </c>
      <c r="R21" s="16" t="e">
        <f>IF(COUNTA('Saisie des résultats'!#REF!)=0,"",'Saisie des résultats'!#REF!)</f>
        <v>#REF!</v>
      </c>
      <c r="S21" s="16" t="str">
        <f>IF(COUNTA('Saisie des résultats'!$X$16)=0,"",'Saisie des résultats'!$X$16)</f>
        <v/>
      </c>
      <c r="T21" s="16" t="e">
        <f>IF(COUNTA('Saisie des résultats'!#REF!)=0,"",'Saisie des résultats'!#REF!)</f>
        <v>#REF!</v>
      </c>
      <c r="U21" s="16" t="str">
        <f>IF(COUNTA('Saisie des résultats'!$X$17)=0,"",'Saisie des résultats'!$X$17)</f>
        <v/>
      </c>
      <c r="V21" s="16" t="e">
        <f>IF(COUNTA('Saisie des résultats'!#REF!)=0,"",'Saisie des résultats'!#REF!)</f>
        <v>#REF!</v>
      </c>
      <c r="W21" s="16" t="str">
        <f>IF(COUNTA('Saisie des résultats'!$X$18)=0,"",'Saisie des résultats'!$X$18)</f>
        <v/>
      </c>
      <c r="X21" s="16" t="e">
        <f>IF(COUNTA('Saisie des résultats'!#REF!)=0,"",'Saisie des résultats'!#REF!)</f>
        <v>#REF!</v>
      </c>
      <c r="Y21" s="16" t="str">
        <f>IF(COUNTA('Saisie des résultats'!$X$19)=0,"",'Saisie des résultats'!$X$19)</f>
        <v/>
      </c>
      <c r="Z21" s="16" t="e">
        <f>IF(COUNTA('Saisie des résultats'!#REF!)=0,"",'Saisie des résultats'!#REF!)</f>
        <v>#REF!</v>
      </c>
      <c r="AA21" s="16" t="str">
        <f>IF(COUNTA('Saisie des résultats'!$X$20)=0,"",'Saisie des résultats'!$X$20)</f>
        <v/>
      </c>
      <c r="AB21" s="16" t="e">
        <f>IF(COUNTA('Saisie des résultats'!#REF!)=0,"",'Saisie des résultats'!#REF!)</f>
        <v>#REF!</v>
      </c>
      <c r="AC21" s="16" t="str">
        <f>IF(COUNTA('Saisie des résultats'!$X$21)=0,"",'Saisie des résultats'!$X$21)</f>
        <v/>
      </c>
      <c r="AD21" s="16" t="e">
        <f>IF(COUNTA('Saisie des résultats'!#REF!)=0,"",'Saisie des résultats'!#REF!)</f>
        <v>#REF!</v>
      </c>
      <c r="AE21" s="16" t="str">
        <f>IF(COUNTA('Saisie des résultats'!$X$22)=0,"",'Saisie des résultats'!$X$22)</f>
        <v/>
      </c>
      <c r="AF21" s="16" t="e">
        <f>IF(COUNTA('Saisie des résultats'!#REF!)=0,"",'Saisie des résultats'!#REF!)</f>
        <v>#REF!</v>
      </c>
      <c r="AG21" s="16" t="str">
        <f>IF(COUNTA('Saisie des résultats'!$X$23)=0,"",'Saisie des résultats'!$X$23)</f>
        <v/>
      </c>
      <c r="AH21" s="16" t="e">
        <f>IF(COUNTA('Saisie des résultats'!#REF!)=0,"",'Saisie des résultats'!#REF!)</f>
        <v>#REF!</v>
      </c>
      <c r="AI21" s="16" t="str">
        <f>IF(COUNTA('Saisie des résultats'!$X$24)=0,"",'Saisie des résultats'!$X$24)</f>
        <v/>
      </c>
      <c r="AJ21" s="16" t="e">
        <f>IF(COUNTA('Saisie des résultats'!#REF!)=0,"",'Saisie des résultats'!#REF!)</f>
        <v>#REF!</v>
      </c>
      <c r="AK21" s="16" t="str">
        <f>IF(COUNTA('Saisie des résultats'!$X$25)=0,"",'Saisie des résultats'!$X$25)</f>
        <v/>
      </c>
      <c r="AL21" s="16" t="e">
        <f>IF(COUNTA('Saisie des résultats'!#REF!)=0,"",'Saisie des résultats'!#REF!)</f>
        <v>#REF!</v>
      </c>
      <c r="AM21" s="16" t="str">
        <f>IF(COUNTA('Saisie des résultats'!$X$26)=0,"",'Saisie des résultats'!$X$26)</f>
        <v/>
      </c>
      <c r="AN21" s="16" t="e">
        <f>IF(COUNTA('Saisie des résultats'!#REF!)=0,"",'Saisie des résultats'!#REF!)</f>
        <v>#REF!</v>
      </c>
      <c r="AO21" s="16" t="str">
        <f>IF(COUNTA('Saisie des résultats'!$X$27)=0,"",'Saisie des résultats'!$X$27)</f>
        <v/>
      </c>
      <c r="AP21" s="16" t="str">
        <f>IF(COUNTA('Épreuves facultatives'!$AO$6)=0,"",'Épreuves facultatives'!$AO$6)</f>
        <v/>
      </c>
      <c r="AQ21" s="16" t="str">
        <f>IF(COUNTA('Saisie des résultats'!$X$28)=0,"",'Saisie des résultats'!$X$28)</f>
        <v/>
      </c>
      <c r="AR21" s="16" t="str">
        <f>IF(COUNTA('Épreuves facultatives'!$AO$7)=0,"",'Épreuves facultatives'!$AO$7)</f>
        <v/>
      </c>
      <c r="AS21" s="16" t="str">
        <f>IF(COUNTA('Saisie des résultats'!$X$29)=0,"",'Saisie des résultats'!$X$29)</f>
        <v/>
      </c>
      <c r="AT21" s="16" t="str">
        <f>IF(COUNTA('Épreuves facultatives'!$AO$8)=0,"",'Épreuves facultatives'!$AO$8)</f>
        <v/>
      </c>
      <c r="AU21" s="16" t="str">
        <f>IF(COUNTA('Saisie des résultats'!$X$30)=0,"",'Saisie des résultats'!$X$30)</f>
        <v/>
      </c>
      <c r="AV21" s="16" t="str">
        <f>IF(COUNTA('Épreuves facultatives'!$AO$9)=0,"",'Épreuves facultatives'!$AO$9)</f>
        <v/>
      </c>
      <c r="AW21" s="16" t="str">
        <f>IF(COUNTA('Saisie des résultats'!$X$31)=0,"",'Saisie des résultats'!$X$31)</f>
        <v/>
      </c>
      <c r="AX21" s="16" t="str">
        <f>IF(COUNTA('Épreuves facultatives'!$AO$10)=0,"",'Épreuves facultatives'!$AO$10)</f>
        <v/>
      </c>
      <c r="AY21" s="16" t="str">
        <f>IF(COUNTA('Épreuves facultatives'!$AN$11)=0,"",'Épreuves facultatives'!$AN$11)</f>
        <v/>
      </c>
      <c r="AZ21" s="16" t="str">
        <f>IF(COUNTA('Épreuves facultatives'!$AO$11)=0,"",'Épreuves facultatives'!$AO$11)</f>
        <v/>
      </c>
      <c r="BA21" s="16" t="str">
        <f>IF(COUNTA('Épreuves facultatives'!$AN$12)=0,"",'Épreuves facultatives'!$AN$12)</f>
        <v/>
      </c>
      <c r="BB21" s="16" t="str">
        <f>IF(COUNTA('Épreuves facultatives'!$AO$12)=0,"",'Épreuves facultatives'!$AO$12)</f>
        <v/>
      </c>
      <c r="BC21" s="16" t="str">
        <f>IF(COUNTA('Épreuves facultatives'!$AN$13)=0,"",'Épreuves facultatives'!$AN$13)</f>
        <v/>
      </c>
      <c r="BD21" s="16" t="str">
        <f>IF(COUNTA('Épreuves facultatives'!$AO$13)=0,"",'Épreuves facultatives'!$AO$13)</f>
        <v/>
      </c>
      <c r="BE21" s="16" t="str">
        <f>IF(COUNTA('Épreuves facultatives'!$AN$14)=0,"",'Épreuves facultatives'!$AN$14)</f>
        <v/>
      </c>
      <c r="BF21" s="16" t="str">
        <f>IF(COUNTA('Épreuves facultatives'!$AO$14)=0,"",'Épreuves facultatives'!$AO$14)</f>
        <v/>
      </c>
      <c r="BG21" s="16" t="str">
        <f>IF(COUNTA('Épreuves facultatives'!$AN$15)=0,"",'Épreuves facultatives'!$AN$15)</f>
        <v/>
      </c>
      <c r="BH21" s="16" t="str">
        <f>IF(COUNTA('Épreuves facultatives'!$AO$15)=0,"",'Épreuves facultatives'!$AO$15)</f>
        <v/>
      </c>
      <c r="BI21" s="16" t="str">
        <f>IF(COUNTA('Saisie des résultats'!$X$29)=0,"",'Saisie des résultats'!$X$29)</f>
        <v/>
      </c>
      <c r="BJ21" s="16" t="e">
        <f>IF(COUNTA('Saisie des résultats'!#REF!)=0,"",'Saisie des résultats'!#REF!)</f>
        <v>#REF!</v>
      </c>
      <c r="BK21" s="16" t="str">
        <f>IF(COUNTA('Saisie des résultats'!$X$28)=0,"",'Saisie des résultats'!$X$28)</f>
        <v/>
      </c>
      <c r="BL21" s="16" t="e">
        <f>IF(COUNTA('Saisie des résultats'!#REF!)=0,"",'Saisie des résultats'!#REF!)</f>
        <v>#REF!</v>
      </c>
      <c r="BM21" s="16" t="e">
        <f>IF(COUNTA('Saisie des résultats'!#REF!)=0,"",'Saisie des résultats'!#REF!)</f>
        <v>#REF!</v>
      </c>
      <c r="BZ21" s="217" t="str">
        <f t="shared" si="0"/>
        <v/>
      </c>
      <c r="CB21" s="217" t="str">
        <f t="shared" si="1"/>
        <v/>
      </c>
    </row>
    <row r="22" spans="1:80">
      <c r="A22" s="11" t="str">
        <f>'Liste élèves'!A25</f>
        <v/>
      </c>
      <c r="B22" s="17" t="str">
        <f>références!K20</f>
        <v/>
      </c>
      <c r="C22" s="16" t="str">
        <f>IF(COUNTA('Saisie des résultats'!$Y$8)=0,"",'Saisie des résultats'!$Y$8)</f>
        <v/>
      </c>
      <c r="D22" s="16" t="e">
        <f>IF(COUNTA('Saisie des résultats'!#REF!)=0,"",'Saisie des résultats'!#REF!)</f>
        <v>#REF!</v>
      </c>
      <c r="E22" s="16" t="str">
        <f>IF(COUNTA('Saisie des résultats'!$Y$9)=0,"",'Saisie des résultats'!$Y$9)</f>
        <v/>
      </c>
      <c r="F22" s="16" t="e">
        <f>IF(COUNTA('Saisie des résultats'!#REF!)=0,"",'Saisie des résultats'!#REF!)</f>
        <v>#REF!</v>
      </c>
      <c r="G22" s="16" t="str">
        <f>IF(COUNTA('Saisie des résultats'!$Y$10)=0,"",'Saisie des résultats'!$Y$10)</f>
        <v/>
      </c>
      <c r="H22" s="16" t="e">
        <f>IF(COUNTA('Saisie des résultats'!#REF!)=0,"",'Saisie des résultats'!#REF!)</f>
        <v>#REF!</v>
      </c>
      <c r="I22" s="16" t="str">
        <f>IF(COUNTA('Saisie des résultats'!$Y$11)=0,"",'Saisie des résultats'!$Y$11)</f>
        <v/>
      </c>
      <c r="J22" s="16" t="e">
        <f>IF(COUNTA('Saisie des résultats'!#REF!)=0,"",'Saisie des résultats'!#REF!)</f>
        <v>#REF!</v>
      </c>
      <c r="K22" s="16" t="str">
        <f>IF(COUNTA('Saisie des résultats'!$Y$12)=0,"",'Saisie des résultats'!$Y$12)</f>
        <v/>
      </c>
      <c r="L22" s="16" t="e">
        <f>IF(COUNTA('Saisie des résultats'!#REF!)=0,"",'Saisie des résultats'!#REF!)</f>
        <v>#REF!</v>
      </c>
      <c r="M22" s="16" t="str">
        <f>IF(COUNTA('Saisie des résultats'!$Y$13)=0,"",'Saisie des résultats'!$Y$13)</f>
        <v/>
      </c>
      <c r="N22" s="16" t="e">
        <f>IF(COUNTA('Saisie des résultats'!#REF!)=0,"",'Saisie des résultats'!#REF!)</f>
        <v>#REF!</v>
      </c>
      <c r="O22" s="16" t="str">
        <f>IF(COUNTA('Saisie des résultats'!$Y$14)=0,"",'Saisie des résultats'!$Y$14)</f>
        <v/>
      </c>
      <c r="P22" s="16" t="e">
        <f>IF(COUNTA('Saisie des résultats'!#REF!)=0,"",'Saisie des résultats'!#REF!)</f>
        <v>#REF!</v>
      </c>
      <c r="Q22" s="16" t="str">
        <f>IF(COUNTA('Saisie des résultats'!$Y$15)=0,"",'Saisie des résultats'!$Y$15)</f>
        <v/>
      </c>
      <c r="R22" s="16" t="e">
        <f>IF(COUNTA('Saisie des résultats'!#REF!)=0,"",'Saisie des résultats'!#REF!)</f>
        <v>#REF!</v>
      </c>
      <c r="S22" s="16" t="str">
        <f>IF(COUNTA('Saisie des résultats'!$Y$16)=0,"",'Saisie des résultats'!$Y$16)</f>
        <v/>
      </c>
      <c r="T22" s="16" t="e">
        <f>IF(COUNTA('Saisie des résultats'!#REF!)=0,"",'Saisie des résultats'!#REF!)</f>
        <v>#REF!</v>
      </c>
      <c r="U22" s="16" t="str">
        <f>IF(COUNTA('Saisie des résultats'!$Y$17)=0,"",'Saisie des résultats'!$Y$17)</f>
        <v/>
      </c>
      <c r="V22" s="16" t="e">
        <f>IF(COUNTA('Saisie des résultats'!#REF!)=0,"",'Saisie des résultats'!#REF!)</f>
        <v>#REF!</v>
      </c>
      <c r="W22" s="16" t="str">
        <f>IF(COUNTA('Saisie des résultats'!$Y$18)=0,"",'Saisie des résultats'!$Y$18)</f>
        <v/>
      </c>
      <c r="X22" s="16" t="e">
        <f>IF(COUNTA('Saisie des résultats'!#REF!)=0,"",'Saisie des résultats'!#REF!)</f>
        <v>#REF!</v>
      </c>
      <c r="Y22" s="16" t="str">
        <f>IF(COUNTA('Saisie des résultats'!$Y$19)=0,"",'Saisie des résultats'!$Y$19)</f>
        <v/>
      </c>
      <c r="Z22" s="16" t="e">
        <f>IF(COUNTA('Saisie des résultats'!#REF!)=0,"",'Saisie des résultats'!#REF!)</f>
        <v>#REF!</v>
      </c>
      <c r="AA22" s="16" t="str">
        <f>IF(COUNTA('Saisie des résultats'!$Y$20)=0,"",'Saisie des résultats'!$Y$20)</f>
        <v/>
      </c>
      <c r="AB22" s="16" t="e">
        <f>IF(COUNTA('Saisie des résultats'!#REF!)=0,"",'Saisie des résultats'!#REF!)</f>
        <v>#REF!</v>
      </c>
      <c r="AC22" s="16" t="str">
        <f>IF(COUNTA('Saisie des résultats'!$Y$21)=0,"",'Saisie des résultats'!$Y$21)</f>
        <v/>
      </c>
      <c r="AD22" s="16" t="e">
        <f>IF(COUNTA('Saisie des résultats'!#REF!)=0,"",'Saisie des résultats'!#REF!)</f>
        <v>#REF!</v>
      </c>
      <c r="AE22" s="16" t="str">
        <f>IF(COUNTA('Saisie des résultats'!$Y$22)=0,"",'Saisie des résultats'!$Y$22)</f>
        <v/>
      </c>
      <c r="AF22" s="16" t="e">
        <f>IF(COUNTA('Saisie des résultats'!#REF!)=0,"",'Saisie des résultats'!#REF!)</f>
        <v>#REF!</v>
      </c>
      <c r="AG22" s="16" t="str">
        <f>IF(COUNTA('Saisie des résultats'!$Y$23)=0,"",'Saisie des résultats'!$Y$23)</f>
        <v/>
      </c>
      <c r="AH22" s="16" t="e">
        <f>IF(COUNTA('Saisie des résultats'!#REF!)=0,"",'Saisie des résultats'!#REF!)</f>
        <v>#REF!</v>
      </c>
      <c r="AI22" s="16" t="str">
        <f>IF(COUNTA('Saisie des résultats'!$Y$24)=0,"",'Saisie des résultats'!$Y$24)</f>
        <v/>
      </c>
      <c r="AJ22" s="16" t="e">
        <f>IF(COUNTA('Saisie des résultats'!#REF!)=0,"",'Saisie des résultats'!#REF!)</f>
        <v>#REF!</v>
      </c>
      <c r="AK22" s="16" t="str">
        <f>IF(COUNTA('Saisie des résultats'!$Y$25)=0,"",'Saisie des résultats'!$Y$25)</f>
        <v/>
      </c>
      <c r="AL22" s="16" t="e">
        <f>IF(COUNTA('Saisie des résultats'!#REF!)=0,"",'Saisie des résultats'!#REF!)</f>
        <v>#REF!</v>
      </c>
      <c r="AM22" s="16" t="str">
        <f>IF(COUNTA('Saisie des résultats'!$Y$26)=0,"",'Saisie des résultats'!$Y$26)</f>
        <v/>
      </c>
      <c r="AN22" s="16" t="e">
        <f>IF(COUNTA('Saisie des résultats'!#REF!)=0,"",'Saisie des résultats'!#REF!)</f>
        <v>#REF!</v>
      </c>
      <c r="AO22" s="16" t="str">
        <f>IF(COUNTA('Saisie des résultats'!$Y$27)=0,"",'Saisie des résultats'!$Y$27)</f>
        <v/>
      </c>
      <c r="AP22" s="16" t="str">
        <f>IF(COUNTA('Épreuves facultatives'!$AQ$6)=0,"",'Épreuves facultatives'!$AQ$6)</f>
        <v/>
      </c>
      <c r="AQ22" s="16" t="str">
        <f>IF(COUNTA('Saisie des résultats'!$Y$28)=0,"",'Saisie des résultats'!$Y$28)</f>
        <v/>
      </c>
      <c r="AR22" s="16" t="str">
        <f>IF(COUNTA('Épreuves facultatives'!$AQ$7)=0,"",'Épreuves facultatives'!$AQ$7)</f>
        <v/>
      </c>
      <c r="AS22" s="16" t="str">
        <f>IF(COUNTA('Saisie des résultats'!$Y$29)=0,"",'Saisie des résultats'!$Y$29)</f>
        <v/>
      </c>
      <c r="AT22" s="16" t="str">
        <f>IF(COUNTA('Épreuves facultatives'!$AQ$8)=0,"",'Épreuves facultatives'!$AQ$8)</f>
        <v/>
      </c>
      <c r="AU22" s="16" t="str">
        <f>IF(COUNTA('Saisie des résultats'!$Y$30)=0,"",'Saisie des résultats'!$Y$30)</f>
        <v/>
      </c>
      <c r="AV22" s="16" t="str">
        <f>IF(COUNTA('Épreuves facultatives'!$AQ$9)=0,"",'Épreuves facultatives'!$AQ$9)</f>
        <v/>
      </c>
      <c r="AW22" s="16" t="str">
        <f>IF(COUNTA('Saisie des résultats'!$Y$31)=0,"",'Saisie des résultats'!$Y$31)</f>
        <v/>
      </c>
      <c r="AX22" s="16" t="str">
        <f>IF(COUNTA('Épreuves facultatives'!$AQ$10)=0,"",'Épreuves facultatives'!$AQ$10)</f>
        <v/>
      </c>
      <c r="AY22" s="16" t="str">
        <f>IF(COUNTA('Épreuves facultatives'!$AP$11)=0,"",'Épreuves facultatives'!$AP$11)</f>
        <v/>
      </c>
      <c r="AZ22" s="16" t="str">
        <f>IF(COUNTA('Épreuves facultatives'!$AQ$11)=0,"",'Épreuves facultatives'!$AQ$11)</f>
        <v/>
      </c>
      <c r="BA22" s="16" t="str">
        <f>IF(COUNTA('Épreuves facultatives'!$AP$12)=0,"",'Épreuves facultatives'!$AP$12)</f>
        <v/>
      </c>
      <c r="BB22" s="16" t="str">
        <f>IF(COUNTA('Épreuves facultatives'!$AQ$12)=0,"",'Épreuves facultatives'!$AQ$12)</f>
        <v/>
      </c>
      <c r="BC22" s="16" t="str">
        <f>IF(COUNTA('Épreuves facultatives'!$AP$13)=0,"",'Épreuves facultatives'!$AP$13)</f>
        <v/>
      </c>
      <c r="BD22" s="16" t="str">
        <f>IF(COUNTA('Épreuves facultatives'!$AQ$13)=0,"",'Épreuves facultatives'!$AQ$13)</f>
        <v/>
      </c>
      <c r="BE22" s="16" t="str">
        <f>IF(COUNTA('Épreuves facultatives'!$AP$14)=0,"",'Épreuves facultatives'!$AP$14)</f>
        <v/>
      </c>
      <c r="BF22" s="16" t="str">
        <f>IF(COUNTA('Épreuves facultatives'!$AQ$14)=0,"",'Épreuves facultatives'!$AQ$14)</f>
        <v/>
      </c>
      <c r="BG22" s="16" t="str">
        <f>IF(COUNTA('Épreuves facultatives'!$AP$15)=0,"",'Épreuves facultatives'!$AP$15)</f>
        <v/>
      </c>
      <c r="BH22" s="16" t="str">
        <f>IF(COUNTA('Épreuves facultatives'!$AQ$15)=0,"",'Épreuves facultatives'!$AQ$15)</f>
        <v/>
      </c>
      <c r="BI22" s="16" t="str">
        <f>IF(COUNTA('Saisie des résultats'!$Y$29)=0,"",'Saisie des résultats'!$Y$29)</f>
        <v/>
      </c>
      <c r="BJ22" s="16" t="e">
        <f>IF(COUNTA('Saisie des résultats'!#REF!)=0,"",'Saisie des résultats'!#REF!)</f>
        <v>#REF!</v>
      </c>
      <c r="BK22" s="16" t="str">
        <f>IF(COUNTA('Saisie des résultats'!$Y$28)=0,"",'Saisie des résultats'!$Y$28)</f>
        <v/>
      </c>
      <c r="BL22" s="16" t="e">
        <f>IF(COUNTA('Saisie des résultats'!#REF!)=0,"",'Saisie des résultats'!#REF!)</f>
        <v>#REF!</v>
      </c>
      <c r="BM22" s="16" t="e">
        <f>IF(COUNTA('Saisie des résultats'!#REF!)=0,"",'Saisie des résultats'!#REF!)</f>
        <v>#REF!</v>
      </c>
      <c r="BZ22" s="217" t="str">
        <f t="shared" si="0"/>
        <v/>
      </c>
      <c r="CB22" s="217" t="str">
        <f t="shared" si="1"/>
        <v/>
      </c>
    </row>
    <row r="23" spans="1:80">
      <c r="A23" s="11" t="str">
        <f>'Liste élèves'!A26</f>
        <v/>
      </c>
      <c r="B23" s="17" t="str">
        <f>références!K21</f>
        <v/>
      </c>
      <c r="C23" s="16" t="str">
        <f>IF(COUNTA('Saisie des résultats'!$Z$8)=0,"",'Saisie des résultats'!$Z$8)</f>
        <v/>
      </c>
      <c r="D23" s="16" t="e">
        <f>IF(COUNTA('Saisie des résultats'!#REF!)=0,"",'Saisie des résultats'!#REF!)</f>
        <v>#REF!</v>
      </c>
      <c r="E23" s="16" t="str">
        <f>IF(COUNTA('Saisie des résultats'!$Z$9)=0,"",'Saisie des résultats'!$Z$9)</f>
        <v/>
      </c>
      <c r="F23" s="16" t="e">
        <f>IF(COUNTA('Saisie des résultats'!#REF!)=0,"",'Saisie des résultats'!#REF!)</f>
        <v>#REF!</v>
      </c>
      <c r="G23" s="16" t="str">
        <f>IF(COUNTA('Saisie des résultats'!$Z$10)=0,"",'Saisie des résultats'!$Z$10)</f>
        <v/>
      </c>
      <c r="H23" s="16" t="e">
        <f>IF(COUNTA('Saisie des résultats'!#REF!)=0,"",'Saisie des résultats'!#REF!)</f>
        <v>#REF!</v>
      </c>
      <c r="I23" s="16" t="str">
        <f>IF(COUNTA('Saisie des résultats'!$Z$11)=0,"",'Saisie des résultats'!$Z$11)</f>
        <v/>
      </c>
      <c r="J23" s="16" t="e">
        <f>IF(COUNTA('Saisie des résultats'!#REF!)=0,"",'Saisie des résultats'!#REF!)</f>
        <v>#REF!</v>
      </c>
      <c r="K23" s="16" t="str">
        <f>IF(COUNTA('Saisie des résultats'!$Z$12)=0,"",'Saisie des résultats'!$Z$12)</f>
        <v/>
      </c>
      <c r="L23" s="16" t="e">
        <f>IF(COUNTA('Saisie des résultats'!#REF!)=0,"",'Saisie des résultats'!#REF!)</f>
        <v>#REF!</v>
      </c>
      <c r="M23" s="16" t="str">
        <f>IF(COUNTA('Saisie des résultats'!$Z$13)=0,"",'Saisie des résultats'!$Z$13)</f>
        <v/>
      </c>
      <c r="N23" s="16" t="e">
        <f>IF(COUNTA('Saisie des résultats'!#REF!)=0,"",'Saisie des résultats'!#REF!)</f>
        <v>#REF!</v>
      </c>
      <c r="O23" s="16" t="str">
        <f>IF(COUNTA('Saisie des résultats'!$Z$14)=0,"",'Saisie des résultats'!$Z$14)</f>
        <v/>
      </c>
      <c r="P23" s="16" t="e">
        <f>IF(COUNTA('Saisie des résultats'!#REF!)=0,"",'Saisie des résultats'!#REF!)</f>
        <v>#REF!</v>
      </c>
      <c r="Q23" s="16" t="str">
        <f>IF(COUNTA('Saisie des résultats'!$Z$15)=0,"",'Saisie des résultats'!$Z$15)</f>
        <v/>
      </c>
      <c r="R23" s="16" t="e">
        <f>IF(COUNTA('Saisie des résultats'!#REF!)=0,"",'Saisie des résultats'!#REF!)</f>
        <v>#REF!</v>
      </c>
      <c r="S23" s="16" t="str">
        <f>IF(COUNTA('Saisie des résultats'!$Z$16)=0,"",'Saisie des résultats'!$Z$16)</f>
        <v/>
      </c>
      <c r="T23" s="16" t="e">
        <f>IF(COUNTA('Saisie des résultats'!#REF!)=0,"",'Saisie des résultats'!#REF!)</f>
        <v>#REF!</v>
      </c>
      <c r="U23" s="16" t="str">
        <f>IF(COUNTA('Saisie des résultats'!$Z$17)=0,"",'Saisie des résultats'!$Z$17)</f>
        <v/>
      </c>
      <c r="V23" s="16" t="e">
        <f>IF(COUNTA('Saisie des résultats'!#REF!)=0,"",'Saisie des résultats'!#REF!)</f>
        <v>#REF!</v>
      </c>
      <c r="W23" s="16" t="str">
        <f>IF(COUNTA('Saisie des résultats'!$Z$18)=0,"",'Saisie des résultats'!$Z$18)</f>
        <v/>
      </c>
      <c r="X23" s="16" t="e">
        <f>IF(COUNTA('Saisie des résultats'!#REF!)=0,"",'Saisie des résultats'!#REF!)</f>
        <v>#REF!</v>
      </c>
      <c r="Y23" s="16" t="str">
        <f>IF(COUNTA('Saisie des résultats'!$Z$19)=0,"",'Saisie des résultats'!$Z$19)</f>
        <v/>
      </c>
      <c r="Z23" s="16" t="e">
        <f>IF(COUNTA('Saisie des résultats'!#REF!)=0,"",'Saisie des résultats'!#REF!)</f>
        <v>#REF!</v>
      </c>
      <c r="AA23" s="16" t="str">
        <f>IF(COUNTA('Saisie des résultats'!$Z$20)=0,"",'Saisie des résultats'!$Z$20)</f>
        <v/>
      </c>
      <c r="AB23" s="16" t="e">
        <f>IF(COUNTA('Saisie des résultats'!#REF!)=0,"",'Saisie des résultats'!#REF!)</f>
        <v>#REF!</v>
      </c>
      <c r="AC23" s="16" t="str">
        <f>IF(COUNTA('Saisie des résultats'!$Z$21)=0,"",'Saisie des résultats'!$Z$21)</f>
        <v/>
      </c>
      <c r="AD23" s="16" t="e">
        <f>IF(COUNTA('Saisie des résultats'!#REF!)=0,"",'Saisie des résultats'!#REF!)</f>
        <v>#REF!</v>
      </c>
      <c r="AE23" s="16" t="str">
        <f>IF(COUNTA('Saisie des résultats'!$Z$22)=0,"",'Saisie des résultats'!$Z$22)</f>
        <v/>
      </c>
      <c r="AF23" s="16" t="e">
        <f>IF(COUNTA('Saisie des résultats'!#REF!)=0,"",'Saisie des résultats'!#REF!)</f>
        <v>#REF!</v>
      </c>
      <c r="AG23" s="16" t="str">
        <f>IF(COUNTA('Saisie des résultats'!$Z$23)=0,"",'Saisie des résultats'!$Z$23)</f>
        <v/>
      </c>
      <c r="AH23" s="16" t="e">
        <f>IF(COUNTA('Saisie des résultats'!#REF!)=0,"",'Saisie des résultats'!#REF!)</f>
        <v>#REF!</v>
      </c>
      <c r="AI23" s="16" t="str">
        <f>IF(COUNTA('Saisie des résultats'!$Z$24)=0,"",'Saisie des résultats'!$Z$24)</f>
        <v/>
      </c>
      <c r="AJ23" s="16" t="e">
        <f>IF(COUNTA('Saisie des résultats'!#REF!)=0,"",'Saisie des résultats'!#REF!)</f>
        <v>#REF!</v>
      </c>
      <c r="AK23" s="16" t="str">
        <f>IF(COUNTA('Saisie des résultats'!$Z$25)=0,"",'Saisie des résultats'!$Z$25)</f>
        <v/>
      </c>
      <c r="AL23" s="16" t="e">
        <f>IF(COUNTA('Saisie des résultats'!#REF!)=0,"",'Saisie des résultats'!#REF!)</f>
        <v>#REF!</v>
      </c>
      <c r="AM23" s="16" t="str">
        <f>IF(COUNTA('Saisie des résultats'!$Z$26)=0,"",'Saisie des résultats'!$Z$26)</f>
        <v/>
      </c>
      <c r="AN23" s="16" t="e">
        <f>IF(COUNTA('Saisie des résultats'!#REF!)=0,"",'Saisie des résultats'!#REF!)</f>
        <v>#REF!</v>
      </c>
      <c r="AO23" s="16" t="str">
        <f>IF(COUNTA('Saisie des résultats'!$Z$27)=0,"",'Saisie des résultats'!$Z$27)</f>
        <v/>
      </c>
      <c r="AP23" s="16" t="str">
        <f>IF(COUNTA('Épreuves facultatives'!$AS$6)=0,"",'Épreuves facultatives'!$AS$6)</f>
        <v/>
      </c>
      <c r="AQ23" s="16" t="str">
        <f>IF(COUNTA('Saisie des résultats'!$Z$28)=0,"",'Saisie des résultats'!$Z$28)</f>
        <v/>
      </c>
      <c r="AR23" s="16" t="str">
        <f>IF(COUNTA('Épreuves facultatives'!$AS$7)=0,"",'Épreuves facultatives'!$AS$7)</f>
        <v/>
      </c>
      <c r="AS23" s="16" t="str">
        <f>IF(COUNTA('Saisie des résultats'!$Z$29)=0,"",'Saisie des résultats'!$Z$29)</f>
        <v/>
      </c>
      <c r="AT23" s="16" t="str">
        <f>IF(COUNTA('Épreuves facultatives'!$AS$8)=0,"",'Épreuves facultatives'!$AS$8)</f>
        <v/>
      </c>
      <c r="AU23" s="16" t="str">
        <f>IF(COUNTA('Saisie des résultats'!$Z$30)=0,"",'Saisie des résultats'!$Z$30)</f>
        <v/>
      </c>
      <c r="AV23" s="16" t="str">
        <f>IF(COUNTA('Épreuves facultatives'!$AS$9)=0,"",'Épreuves facultatives'!$AS$9)</f>
        <v/>
      </c>
      <c r="AW23" s="16" t="str">
        <f>IF(COUNTA('Saisie des résultats'!$Z$31)=0,"",'Saisie des résultats'!$Z$31)</f>
        <v/>
      </c>
      <c r="AX23" s="16" t="str">
        <f>IF(COUNTA('Épreuves facultatives'!$AS$10)=0,"",'Épreuves facultatives'!$AS$10)</f>
        <v/>
      </c>
      <c r="AY23" s="16" t="str">
        <f>IF(COUNTA('Épreuves facultatives'!$AR$11)=0,"",'Épreuves facultatives'!$AR$11)</f>
        <v/>
      </c>
      <c r="AZ23" s="16" t="str">
        <f>IF(COUNTA('Épreuves facultatives'!$AS$11)=0,"",'Épreuves facultatives'!$AS$11)</f>
        <v/>
      </c>
      <c r="BA23" s="16" t="str">
        <f>IF(COUNTA('Épreuves facultatives'!$AR$12)=0,"",'Épreuves facultatives'!$AR$12)</f>
        <v/>
      </c>
      <c r="BB23" s="16" t="str">
        <f>IF(COUNTA('Épreuves facultatives'!$AS$12)=0,"",'Épreuves facultatives'!$AS$12)</f>
        <v/>
      </c>
      <c r="BC23" s="16" t="str">
        <f>IF(COUNTA('Épreuves facultatives'!$AR$13)=0,"",'Épreuves facultatives'!$AR$13)</f>
        <v/>
      </c>
      <c r="BD23" s="16" t="str">
        <f>IF(COUNTA('Épreuves facultatives'!$AS$13)=0,"",'Épreuves facultatives'!$AS$13)</f>
        <v/>
      </c>
      <c r="BE23" s="16" t="str">
        <f>IF(COUNTA('Épreuves facultatives'!$AR$14)=0,"",'Épreuves facultatives'!$AR$14)</f>
        <v/>
      </c>
      <c r="BF23" s="16" t="str">
        <f>IF(COUNTA('Épreuves facultatives'!$AS$14)=0,"",'Épreuves facultatives'!$AS$14)</f>
        <v/>
      </c>
      <c r="BG23" s="16" t="str">
        <f>IF(COUNTA('Épreuves facultatives'!$AR$15)=0,"",'Épreuves facultatives'!$AR$15)</f>
        <v/>
      </c>
      <c r="BH23" s="16" t="str">
        <f>IF(COUNTA('Épreuves facultatives'!$AS$15)=0,"",'Épreuves facultatives'!$AS$15)</f>
        <v/>
      </c>
      <c r="BI23" s="16" t="str">
        <f>IF(COUNTA('Saisie des résultats'!$Z$29)=0,"",'Saisie des résultats'!$Z$29)</f>
        <v/>
      </c>
      <c r="BJ23" s="16" t="e">
        <f>IF(COUNTA('Saisie des résultats'!#REF!)=0,"",'Saisie des résultats'!#REF!)</f>
        <v>#REF!</v>
      </c>
      <c r="BK23" s="16" t="str">
        <f>IF(COUNTA('Saisie des résultats'!$Z$28)=0,"",'Saisie des résultats'!$Z$28)</f>
        <v/>
      </c>
      <c r="BL23" s="16" t="e">
        <f>IF(COUNTA('Saisie des résultats'!#REF!)=0,"",'Saisie des résultats'!#REF!)</f>
        <v>#REF!</v>
      </c>
      <c r="BM23" s="16" t="e">
        <f>IF(COUNTA('Saisie des résultats'!#REF!)=0,"",'Saisie des résultats'!#REF!)</f>
        <v>#REF!</v>
      </c>
      <c r="BZ23" s="217" t="str">
        <f t="shared" si="0"/>
        <v/>
      </c>
      <c r="CB23" s="217" t="str">
        <f t="shared" si="1"/>
        <v/>
      </c>
    </row>
    <row r="24" spans="1:80">
      <c r="A24" s="11" t="str">
        <f>'Liste élèves'!A27</f>
        <v/>
      </c>
      <c r="B24" s="17" t="str">
        <f>références!K22</f>
        <v/>
      </c>
      <c r="C24" s="16" t="str">
        <f>IF(COUNTA('Saisie des résultats'!$AA$8)=0,"",'Saisie des résultats'!$AA$8)</f>
        <v/>
      </c>
      <c r="D24" s="16" t="e">
        <f>IF(COUNTA('Saisie des résultats'!#REF!)=0,"",'Saisie des résultats'!#REF!)</f>
        <v>#REF!</v>
      </c>
      <c r="E24" s="16" t="str">
        <f>IF(COUNTA('Saisie des résultats'!$AA$9)=0,"",'Saisie des résultats'!$AA$9)</f>
        <v/>
      </c>
      <c r="F24" s="16" t="e">
        <f>IF(COUNTA('Saisie des résultats'!#REF!)=0,"",'Saisie des résultats'!#REF!)</f>
        <v>#REF!</v>
      </c>
      <c r="G24" s="16" t="str">
        <f>IF(COUNTA('Saisie des résultats'!$AA$10)=0,"",'Saisie des résultats'!$AA$10)</f>
        <v/>
      </c>
      <c r="H24" s="16" t="e">
        <f>IF(COUNTA('Saisie des résultats'!#REF!)=0,"",'Saisie des résultats'!#REF!)</f>
        <v>#REF!</v>
      </c>
      <c r="I24" s="16" t="str">
        <f>IF(COUNTA('Saisie des résultats'!$AA$11)=0,"",'Saisie des résultats'!$AA$11)</f>
        <v/>
      </c>
      <c r="J24" s="16" t="e">
        <f>IF(COUNTA('Saisie des résultats'!#REF!)=0,"",'Saisie des résultats'!#REF!)</f>
        <v>#REF!</v>
      </c>
      <c r="K24" s="16" t="str">
        <f>IF(COUNTA('Saisie des résultats'!$AA$12)=0,"",'Saisie des résultats'!$AA$12)</f>
        <v/>
      </c>
      <c r="L24" s="16" t="e">
        <f>IF(COUNTA('Saisie des résultats'!#REF!)=0,"",'Saisie des résultats'!#REF!)</f>
        <v>#REF!</v>
      </c>
      <c r="M24" s="16" t="str">
        <f>IF(COUNTA('Saisie des résultats'!$AA$13)=0,"",'Saisie des résultats'!$AA$13)</f>
        <v/>
      </c>
      <c r="N24" s="16" t="e">
        <f>IF(COUNTA('Saisie des résultats'!#REF!)=0,"",'Saisie des résultats'!#REF!)</f>
        <v>#REF!</v>
      </c>
      <c r="O24" s="16" t="str">
        <f>IF(COUNTA('Saisie des résultats'!$AA$14)=0,"",'Saisie des résultats'!$AA$14)</f>
        <v/>
      </c>
      <c r="P24" s="16" t="e">
        <f>IF(COUNTA('Saisie des résultats'!#REF!)=0,"",'Saisie des résultats'!#REF!)</f>
        <v>#REF!</v>
      </c>
      <c r="Q24" s="16" t="str">
        <f>IF(COUNTA('Saisie des résultats'!$AA$15)=0,"",'Saisie des résultats'!$AA$15)</f>
        <v/>
      </c>
      <c r="R24" s="16" t="e">
        <f>IF(COUNTA('Saisie des résultats'!#REF!)=0,"",'Saisie des résultats'!#REF!)</f>
        <v>#REF!</v>
      </c>
      <c r="S24" s="16" t="str">
        <f>IF(COUNTA('Saisie des résultats'!$AA$16)=0,"",'Saisie des résultats'!$AA$16)</f>
        <v/>
      </c>
      <c r="T24" s="16" t="e">
        <f>IF(COUNTA('Saisie des résultats'!#REF!)=0,"",'Saisie des résultats'!#REF!)</f>
        <v>#REF!</v>
      </c>
      <c r="U24" s="16" t="str">
        <f>IF(COUNTA('Saisie des résultats'!$AA$17)=0,"",'Saisie des résultats'!$AA$17)</f>
        <v/>
      </c>
      <c r="V24" s="16" t="e">
        <f>IF(COUNTA('Saisie des résultats'!#REF!)=0,"",'Saisie des résultats'!#REF!)</f>
        <v>#REF!</v>
      </c>
      <c r="W24" s="16" t="str">
        <f>IF(COUNTA('Saisie des résultats'!$AA$18)=0,"",'Saisie des résultats'!$AA$18)</f>
        <v/>
      </c>
      <c r="X24" s="16" t="e">
        <f>IF(COUNTA('Saisie des résultats'!#REF!)=0,"",'Saisie des résultats'!#REF!)</f>
        <v>#REF!</v>
      </c>
      <c r="Y24" s="16" t="str">
        <f>IF(COUNTA('Saisie des résultats'!$AA$19)=0,"",'Saisie des résultats'!$AA$19)</f>
        <v/>
      </c>
      <c r="Z24" s="16" t="e">
        <f>IF(COUNTA('Saisie des résultats'!#REF!)=0,"",'Saisie des résultats'!#REF!)</f>
        <v>#REF!</v>
      </c>
      <c r="AA24" s="16" t="str">
        <f>IF(COUNTA('Saisie des résultats'!$AA$20)=0,"",'Saisie des résultats'!$AA$20)</f>
        <v/>
      </c>
      <c r="AB24" s="16" t="e">
        <f>IF(COUNTA('Saisie des résultats'!#REF!)=0,"",'Saisie des résultats'!#REF!)</f>
        <v>#REF!</v>
      </c>
      <c r="AC24" s="16" t="str">
        <f>IF(COUNTA('Saisie des résultats'!$AA$21)=0,"",'Saisie des résultats'!$AA$21)</f>
        <v/>
      </c>
      <c r="AD24" s="16" t="e">
        <f>IF(COUNTA('Saisie des résultats'!#REF!)=0,"",'Saisie des résultats'!#REF!)</f>
        <v>#REF!</v>
      </c>
      <c r="AE24" s="16" t="str">
        <f>IF(COUNTA('Saisie des résultats'!$AA$22)=0,"",'Saisie des résultats'!$AA$22)</f>
        <v/>
      </c>
      <c r="AF24" s="16" t="e">
        <f>IF(COUNTA('Saisie des résultats'!#REF!)=0,"",'Saisie des résultats'!#REF!)</f>
        <v>#REF!</v>
      </c>
      <c r="AG24" s="16" t="str">
        <f>IF(COUNTA('Saisie des résultats'!$AA$23)=0,"",'Saisie des résultats'!$AA$23)</f>
        <v/>
      </c>
      <c r="AH24" s="16" t="e">
        <f>IF(COUNTA('Saisie des résultats'!#REF!)=0,"",'Saisie des résultats'!#REF!)</f>
        <v>#REF!</v>
      </c>
      <c r="AI24" s="16" t="str">
        <f>IF(COUNTA('Saisie des résultats'!$AA$24)=0,"",'Saisie des résultats'!$AA$24)</f>
        <v/>
      </c>
      <c r="AJ24" s="16" t="e">
        <f>IF(COUNTA('Saisie des résultats'!#REF!)=0,"",'Saisie des résultats'!#REF!)</f>
        <v>#REF!</v>
      </c>
      <c r="AK24" s="16" t="str">
        <f>IF(COUNTA('Saisie des résultats'!$AA$25)=0,"",'Saisie des résultats'!$AA$25)</f>
        <v/>
      </c>
      <c r="AL24" s="16" t="e">
        <f>IF(COUNTA('Saisie des résultats'!#REF!)=0,"",'Saisie des résultats'!#REF!)</f>
        <v>#REF!</v>
      </c>
      <c r="AM24" s="16" t="str">
        <f>IF(COUNTA('Saisie des résultats'!$AA$26)=0,"",'Saisie des résultats'!$AA$26)</f>
        <v/>
      </c>
      <c r="AN24" s="16" t="e">
        <f>IF(COUNTA('Saisie des résultats'!#REF!)=0,"",'Saisie des résultats'!#REF!)</f>
        <v>#REF!</v>
      </c>
      <c r="AO24" s="16" t="str">
        <f>IF(COUNTA('Saisie des résultats'!$AA$27)=0,"",'Saisie des résultats'!$AA$27)</f>
        <v/>
      </c>
      <c r="AP24" s="16" t="str">
        <f>IF(COUNTA('Épreuves facultatives'!$AU$6)=0,"",'Épreuves facultatives'!$AU$6)</f>
        <v/>
      </c>
      <c r="AQ24" s="16" t="str">
        <f>IF(COUNTA('Saisie des résultats'!$AA$28)=0,"",'Saisie des résultats'!$AA$28)</f>
        <v/>
      </c>
      <c r="AR24" s="16" t="str">
        <f>IF(COUNTA('Épreuves facultatives'!$AU$7)=0,"",'Épreuves facultatives'!$AU$7)</f>
        <v/>
      </c>
      <c r="AS24" s="16" t="str">
        <f>IF(COUNTA('Saisie des résultats'!$AA$29)=0,"",'Saisie des résultats'!$AA$29)</f>
        <v/>
      </c>
      <c r="AT24" s="16" t="str">
        <f>IF(COUNTA('Épreuves facultatives'!$AU$8)=0,"",'Épreuves facultatives'!$AU$8)</f>
        <v/>
      </c>
      <c r="AU24" s="16" t="str">
        <f>IF(COUNTA('Saisie des résultats'!$AA$30)=0,"",'Saisie des résultats'!$AA$30)</f>
        <v/>
      </c>
      <c r="AV24" s="16" t="str">
        <f>IF(COUNTA('Épreuves facultatives'!$AU$9)=0,"",'Épreuves facultatives'!$AU$9)</f>
        <v/>
      </c>
      <c r="AW24" s="16" t="str">
        <f>IF(COUNTA('Saisie des résultats'!$AA$31)=0,"",'Saisie des résultats'!$AA$31)</f>
        <v/>
      </c>
      <c r="AX24" s="16" t="str">
        <f>IF(COUNTA('Épreuves facultatives'!$AU$10)=0,"",'Épreuves facultatives'!$AU$10)</f>
        <v/>
      </c>
      <c r="AY24" s="16" t="str">
        <f>IF(COUNTA('Épreuves facultatives'!$AT$11)=0,"",'Épreuves facultatives'!$AT$11)</f>
        <v/>
      </c>
      <c r="AZ24" s="16" t="str">
        <f>IF(COUNTA('Épreuves facultatives'!$AU$11)=0,"",'Épreuves facultatives'!$AU$11)</f>
        <v/>
      </c>
      <c r="BA24" s="16" t="str">
        <f>IF(COUNTA('Épreuves facultatives'!$AT$12)=0,"",'Épreuves facultatives'!$AT$12)</f>
        <v/>
      </c>
      <c r="BB24" s="16" t="str">
        <f>IF(COUNTA('Épreuves facultatives'!$AU$12)=0,"",'Épreuves facultatives'!$AU$12)</f>
        <v/>
      </c>
      <c r="BC24" s="16" t="str">
        <f>IF(COUNTA('Épreuves facultatives'!$AT$13)=0,"",'Épreuves facultatives'!$AT$13)</f>
        <v/>
      </c>
      <c r="BD24" s="16" t="str">
        <f>IF(COUNTA('Épreuves facultatives'!$AU$13)=0,"",'Épreuves facultatives'!$AU$13)</f>
        <v/>
      </c>
      <c r="BE24" s="16" t="str">
        <f>IF(COUNTA('Épreuves facultatives'!$AT$14)=0,"",'Épreuves facultatives'!$AT$14)</f>
        <v/>
      </c>
      <c r="BF24" s="16" t="str">
        <f>IF(COUNTA('Épreuves facultatives'!$AU$14)=0,"",'Épreuves facultatives'!$AU$14)</f>
        <v/>
      </c>
      <c r="BG24" s="16" t="str">
        <f>IF(COUNTA('Épreuves facultatives'!$AT$15)=0,"",'Épreuves facultatives'!$AT$15)</f>
        <v/>
      </c>
      <c r="BH24" s="16" t="str">
        <f>IF(COUNTA('Épreuves facultatives'!$AU$15)=0,"",'Épreuves facultatives'!$AU$15)</f>
        <v/>
      </c>
      <c r="BI24" s="16" t="str">
        <f>IF(COUNTA('Saisie des résultats'!$AA$29)=0,"",'Saisie des résultats'!$AA$29)</f>
        <v/>
      </c>
      <c r="BJ24" s="16" t="e">
        <f>IF(COUNTA('Saisie des résultats'!#REF!)=0,"",'Saisie des résultats'!#REF!)</f>
        <v>#REF!</v>
      </c>
      <c r="BK24" s="16" t="str">
        <f>IF(COUNTA('Saisie des résultats'!$AA$28)=0,"",'Saisie des résultats'!$AA$28)</f>
        <v/>
      </c>
      <c r="BL24" s="16" t="e">
        <f>IF(COUNTA('Saisie des résultats'!#REF!)=0,"",'Saisie des résultats'!#REF!)</f>
        <v>#REF!</v>
      </c>
      <c r="BM24" s="16" t="e">
        <f>IF(COUNTA('Saisie des résultats'!#REF!)=0,"",'Saisie des résultats'!#REF!)</f>
        <v>#REF!</v>
      </c>
      <c r="BZ24" s="217" t="str">
        <f t="shared" si="0"/>
        <v/>
      </c>
      <c r="CB24" s="217" t="str">
        <f t="shared" si="1"/>
        <v/>
      </c>
    </row>
    <row r="25" spans="1:80">
      <c r="A25" s="11" t="str">
        <f>'Liste élèves'!A28</f>
        <v/>
      </c>
      <c r="B25" s="17" t="str">
        <f>références!K23</f>
        <v/>
      </c>
      <c r="C25" s="16" t="str">
        <f>IF(COUNTA('Saisie des résultats'!$AB$8)=0,"",'Saisie des résultats'!$AB$8)</f>
        <v/>
      </c>
      <c r="D25" s="16" t="e">
        <f>IF(COUNTA('Saisie des résultats'!#REF!)=0,"",'Saisie des résultats'!#REF!)</f>
        <v>#REF!</v>
      </c>
      <c r="E25" s="16" t="str">
        <f>IF(COUNTA('Saisie des résultats'!$AB$9)=0,"",'Saisie des résultats'!$AB$9)</f>
        <v/>
      </c>
      <c r="F25" s="16" t="e">
        <f>IF(COUNTA('Saisie des résultats'!#REF!)=0,"",'Saisie des résultats'!#REF!)</f>
        <v>#REF!</v>
      </c>
      <c r="G25" s="16" t="str">
        <f>IF(COUNTA('Saisie des résultats'!$AB$10)=0,"",'Saisie des résultats'!$AB$10)</f>
        <v/>
      </c>
      <c r="H25" s="16" t="e">
        <f>IF(COUNTA('Saisie des résultats'!#REF!)=0,"",'Saisie des résultats'!#REF!)</f>
        <v>#REF!</v>
      </c>
      <c r="I25" s="16" t="str">
        <f>IF(COUNTA('Saisie des résultats'!$AB$11)=0,"",'Saisie des résultats'!$AB$11)</f>
        <v/>
      </c>
      <c r="J25" s="16" t="e">
        <f>IF(COUNTA('Saisie des résultats'!#REF!)=0,"",'Saisie des résultats'!#REF!)</f>
        <v>#REF!</v>
      </c>
      <c r="K25" s="16" t="str">
        <f>IF(COUNTA('Saisie des résultats'!$AB$12)=0,"",'Saisie des résultats'!$AB$12)</f>
        <v/>
      </c>
      <c r="L25" s="16" t="e">
        <f>IF(COUNTA('Saisie des résultats'!#REF!)=0,"",'Saisie des résultats'!#REF!)</f>
        <v>#REF!</v>
      </c>
      <c r="M25" s="16" t="str">
        <f>IF(COUNTA('Saisie des résultats'!$AB$13)=0,"",'Saisie des résultats'!$AB$13)</f>
        <v/>
      </c>
      <c r="N25" s="16" t="e">
        <f>IF(COUNTA('Saisie des résultats'!#REF!)=0,"",'Saisie des résultats'!#REF!)</f>
        <v>#REF!</v>
      </c>
      <c r="O25" s="16" t="str">
        <f>IF(COUNTA('Saisie des résultats'!$AB$14)=0,"",'Saisie des résultats'!$AB$14)</f>
        <v/>
      </c>
      <c r="P25" s="16" t="e">
        <f>IF(COUNTA('Saisie des résultats'!#REF!)=0,"",'Saisie des résultats'!#REF!)</f>
        <v>#REF!</v>
      </c>
      <c r="Q25" s="16" t="str">
        <f>IF(COUNTA('Saisie des résultats'!$AB$15)=0,"",'Saisie des résultats'!$AB$15)</f>
        <v/>
      </c>
      <c r="R25" s="16" t="e">
        <f>IF(COUNTA('Saisie des résultats'!#REF!)=0,"",'Saisie des résultats'!#REF!)</f>
        <v>#REF!</v>
      </c>
      <c r="S25" s="16" t="str">
        <f>IF(COUNTA('Saisie des résultats'!$AB$16)=0,"",'Saisie des résultats'!$AB$16)</f>
        <v/>
      </c>
      <c r="T25" s="16" t="e">
        <f>IF(COUNTA('Saisie des résultats'!#REF!)=0,"",'Saisie des résultats'!#REF!)</f>
        <v>#REF!</v>
      </c>
      <c r="U25" s="16" t="str">
        <f>IF(COUNTA('Saisie des résultats'!$AB$17)=0,"",'Saisie des résultats'!$AB$17)</f>
        <v/>
      </c>
      <c r="V25" s="16" t="e">
        <f>IF(COUNTA('Saisie des résultats'!#REF!)=0,"",'Saisie des résultats'!#REF!)</f>
        <v>#REF!</v>
      </c>
      <c r="W25" s="16" t="str">
        <f>IF(COUNTA('Saisie des résultats'!$AB$18)=0,"",'Saisie des résultats'!$AB$18)</f>
        <v/>
      </c>
      <c r="X25" s="16" t="e">
        <f>IF(COUNTA('Saisie des résultats'!#REF!)=0,"",'Saisie des résultats'!#REF!)</f>
        <v>#REF!</v>
      </c>
      <c r="Y25" s="16" t="str">
        <f>IF(COUNTA('Saisie des résultats'!$AB$19)=0,"",'Saisie des résultats'!$AB$19)</f>
        <v/>
      </c>
      <c r="Z25" s="16" t="e">
        <f>IF(COUNTA('Saisie des résultats'!#REF!)=0,"",'Saisie des résultats'!#REF!)</f>
        <v>#REF!</v>
      </c>
      <c r="AA25" s="16" t="str">
        <f>IF(COUNTA('Saisie des résultats'!$AB$20)=0,"",'Saisie des résultats'!$AB$20)</f>
        <v/>
      </c>
      <c r="AB25" s="16" t="e">
        <f>IF(COUNTA('Saisie des résultats'!#REF!)=0,"",'Saisie des résultats'!#REF!)</f>
        <v>#REF!</v>
      </c>
      <c r="AC25" s="16" t="str">
        <f>IF(COUNTA('Saisie des résultats'!$AB$21)=0,"",'Saisie des résultats'!$AB$21)</f>
        <v/>
      </c>
      <c r="AD25" s="16" t="e">
        <f>IF(COUNTA('Saisie des résultats'!#REF!)=0,"",'Saisie des résultats'!#REF!)</f>
        <v>#REF!</v>
      </c>
      <c r="AE25" s="16" t="str">
        <f>IF(COUNTA('Saisie des résultats'!$AB$22)=0,"",'Saisie des résultats'!$AB$22)</f>
        <v/>
      </c>
      <c r="AF25" s="16" t="e">
        <f>IF(COUNTA('Saisie des résultats'!#REF!)=0,"",'Saisie des résultats'!#REF!)</f>
        <v>#REF!</v>
      </c>
      <c r="AG25" s="16" t="str">
        <f>IF(COUNTA('Saisie des résultats'!$AB$23)=0,"",'Saisie des résultats'!$AB$23)</f>
        <v/>
      </c>
      <c r="AH25" s="16" t="e">
        <f>IF(COUNTA('Saisie des résultats'!#REF!)=0,"",'Saisie des résultats'!#REF!)</f>
        <v>#REF!</v>
      </c>
      <c r="AI25" s="16" t="str">
        <f>IF(COUNTA('Saisie des résultats'!$AB$24)=0,"",'Saisie des résultats'!$AB$24)</f>
        <v/>
      </c>
      <c r="AJ25" s="16" t="e">
        <f>IF(COUNTA('Saisie des résultats'!#REF!)=0,"",'Saisie des résultats'!#REF!)</f>
        <v>#REF!</v>
      </c>
      <c r="AK25" s="16" t="str">
        <f>IF(COUNTA('Saisie des résultats'!$AB$25)=0,"",'Saisie des résultats'!$AB$25)</f>
        <v/>
      </c>
      <c r="AL25" s="16" t="e">
        <f>IF(COUNTA('Saisie des résultats'!#REF!)=0,"",'Saisie des résultats'!#REF!)</f>
        <v>#REF!</v>
      </c>
      <c r="AM25" s="16" t="str">
        <f>IF(COUNTA('Saisie des résultats'!$AB$26)=0,"",'Saisie des résultats'!$AB$26)</f>
        <v/>
      </c>
      <c r="AN25" s="16" t="e">
        <f>IF(COUNTA('Saisie des résultats'!#REF!)=0,"",'Saisie des résultats'!#REF!)</f>
        <v>#REF!</v>
      </c>
      <c r="AO25" s="16" t="str">
        <f>IF(COUNTA('Saisie des résultats'!$AB$27)=0,"",'Saisie des résultats'!$AB$27)</f>
        <v/>
      </c>
      <c r="AP25" s="16" t="str">
        <f>IF(COUNTA('Épreuves facultatives'!$AW$6)=0,"",'Épreuves facultatives'!$AW$6)</f>
        <v/>
      </c>
      <c r="AQ25" s="16" t="str">
        <f>IF(COUNTA('Saisie des résultats'!$AB$28)=0,"",'Saisie des résultats'!$AB$28)</f>
        <v/>
      </c>
      <c r="AR25" s="16" t="str">
        <f>IF(COUNTA('Épreuves facultatives'!$AW$7)=0,"",'Épreuves facultatives'!$AW$7)</f>
        <v/>
      </c>
      <c r="AS25" s="16" t="str">
        <f>IF(COUNTA('Saisie des résultats'!$AB$29)=0,"",'Saisie des résultats'!$AB$29)</f>
        <v/>
      </c>
      <c r="AT25" s="16" t="str">
        <f>IF(COUNTA('Épreuves facultatives'!$AW$8)=0,"",'Épreuves facultatives'!$AW$8)</f>
        <v/>
      </c>
      <c r="AU25" s="16" t="str">
        <f>IF(COUNTA('Saisie des résultats'!$AB$30)=0,"",'Saisie des résultats'!$AB$30)</f>
        <v/>
      </c>
      <c r="AV25" s="16" t="str">
        <f>IF(COUNTA('Épreuves facultatives'!$AW$9)=0,"",'Épreuves facultatives'!$AW$9)</f>
        <v/>
      </c>
      <c r="AW25" s="16" t="str">
        <f>IF(COUNTA('Saisie des résultats'!$AB$31)=0,"",'Saisie des résultats'!$AB$31)</f>
        <v/>
      </c>
      <c r="AX25" s="16" t="str">
        <f>IF(COUNTA('Épreuves facultatives'!$AW$10)=0,"",'Épreuves facultatives'!$AW$10)</f>
        <v/>
      </c>
      <c r="AY25" s="16" t="str">
        <f>IF(COUNTA('Épreuves facultatives'!$AV$11)=0,"",'Épreuves facultatives'!$AV$11)</f>
        <v/>
      </c>
      <c r="AZ25" s="16" t="str">
        <f>IF(COUNTA('Épreuves facultatives'!$AW$11)=0,"",'Épreuves facultatives'!$AW$11)</f>
        <v/>
      </c>
      <c r="BA25" s="16" t="str">
        <f>IF(COUNTA('Épreuves facultatives'!$AV$12)=0,"",'Épreuves facultatives'!$AV$12)</f>
        <v/>
      </c>
      <c r="BB25" s="16" t="str">
        <f>IF(COUNTA('Épreuves facultatives'!$AW$12)=0,"",'Épreuves facultatives'!$AW$12)</f>
        <v/>
      </c>
      <c r="BC25" s="16" t="str">
        <f>IF(COUNTA('Épreuves facultatives'!$AV$13)=0,"",'Épreuves facultatives'!$AV$13)</f>
        <v/>
      </c>
      <c r="BD25" s="16" t="str">
        <f>IF(COUNTA('Épreuves facultatives'!$AW$13)=0,"",'Épreuves facultatives'!$AW$13)</f>
        <v/>
      </c>
      <c r="BE25" s="16" t="str">
        <f>IF(COUNTA('Épreuves facultatives'!$AV$14)=0,"",'Épreuves facultatives'!$AV$14)</f>
        <v/>
      </c>
      <c r="BF25" s="16" t="str">
        <f>IF(COUNTA('Épreuves facultatives'!$AW$14)=0,"",'Épreuves facultatives'!$AW$14)</f>
        <v/>
      </c>
      <c r="BG25" s="16" t="str">
        <f>IF(COUNTA('Épreuves facultatives'!$AV$15)=0,"",'Épreuves facultatives'!$AV$15)</f>
        <v/>
      </c>
      <c r="BH25" s="16" t="str">
        <f>IF(COUNTA('Épreuves facultatives'!$AW$15)=0,"",'Épreuves facultatives'!$AW$15)</f>
        <v/>
      </c>
      <c r="BI25" s="16" t="str">
        <f>IF(COUNTA('Saisie des résultats'!$AB$29)=0,"",'Saisie des résultats'!$AB$29)</f>
        <v/>
      </c>
      <c r="BJ25" s="16" t="e">
        <f>IF(COUNTA('Saisie des résultats'!#REF!)=0,"",'Saisie des résultats'!#REF!)</f>
        <v>#REF!</v>
      </c>
      <c r="BK25" s="16" t="str">
        <f>IF(COUNTA('Saisie des résultats'!$AB$28)=0,"",'Saisie des résultats'!$AB$28)</f>
        <v/>
      </c>
      <c r="BL25" s="16" t="e">
        <f>IF(COUNTA('Saisie des résultats'!#REF!)=0,"",'Saisie des résultats'!#REF!)</f>
        <v>#REF!</v>
      </c>
      <c r="BM25" s="16" t="e">
        <f>IF(COUNTA('Saisie des résultats'!#REF!)=0,"",'Saisie des résultats'!#REF!)</f>
        <v>#REF!</v>
      </c>
      <c r="BZ25" s="217" t="str">
        <f t="shared" si="0"/>
        <v/>
      </c>
      <c r="CB25" s="217" t="str">
        <f t="shared" si="1"/>
        <v/>
      </c>
    </row>
    <row r="26" spans="1:80">
      <c r="A26" s="11" t="str">
        <f>'Liste élèves'!A29</f>
        <v/>
      </c>
      <c r="B26" s="17" t="str">
        <f>références!K24</f>
        <v/>
      </c>
      <c r="C26" s="16" t="str">
        <f>IF(COUNTA('Saisie des résultats'!$AC$8)=0,"",'Saisie des résultats'!$AC$8)</f>
        <v/>
      </c>
      <c r="D26" s="16" t="e">
        <f>IF(COUNTA('Saisie des résultats'!#REF!)=0,"",'Saisie des résultats'!#REF!)</f>
        <v>#REF!</v>
      </c>
      <c r="E26" s="16" t="str">
        <f>IF(COUNTA('Saisie des résultats'!$AC$9)=0,"",'Saisie des résultats'!$AC$9)</f>
        <v/>
      </c>
      <c r="F26" s="16" t="e">
        <f>IF(COUNTA('Saisie des résultats'!#REF!)=0,"",'Saisie des résultats'!#REF!)</f>
        <v>#REF!</v>
      </c>
      <c r="G26" s="16" t="str">
        <f>IF(COUNTA('Saisie des résultats'!$AC$10)=0,"",'Saisie des résultats'!$AC$10)</f>
        <v/>
      </c>
      <c r="H26" s="16" t="e">
        <f>IF(COUNTA('Saisie des résultats'!#REF!)=0,"",'Saisie des résultats'!#REF!)</f>
        <v>#REF!</v>
      </c>
      <c r="I26" s="16" t="str">
        <f>IF(COUNTA('Saisie des résultats'!$AC$11)=0,"",'Saisie des résultats'!$AC$11)</f>
        <v/>
      </c>
      <c r="J26" s="16" t="e">
        <f>IF(COUNTA('Saisie des résultats'!#REF!)=0,"",'Saisie des résultats'!#REF!)</f>
        <v>#REF!</v>
      </c>
      <c r="K26" s="16" t="str">
        <f>IF(COUNTA('Saisie des résultats'!$AC$12)=0,"",'Saisie des résultats'!$AC$12)</f>
        <v/>
      </c>
      <c r="L26" s="16" t="e">
        <f>IF(COUNTA('Saisie des résultats'!#REF!)=0,"",'Saisie des résultats'!#REF!)</f>
        <v>#REF!</v>
      </c>
      <c r="M26" s="16" t="str">
        <f>IF(COUNTA('Saisie des résultats'!$AC$13)=0,"",'Saisie des résultats'!$AC$13)</f>
        <v/>
      </c>
      <c r="N26" s="16" t="e">
        <f>IF(COUNTA('Saisie des résultats'!#REF!)=0,"",'Saisie des résultats'!#REF!)</f>
        <v>#REF!</v>
      </c>
      <c r="O26" s="16" t="str">
        <f>IF(COUNTA('Saisie des résultats'!$AC$14)=0,"",'Saisie des résultats'!$AC$14)</f>
        <v/>
      </c>
      <c r="P26" s="16" t="e">
        <f>IF(COUNTA('Saisie des résultats'!#REF!)=0,"",'Saisie des résultats'!#REF!)</f>
        <v>#REF!</v>
      </c>
      <c r="Q26" s="16" t="str">
        <f>IF(COUNTA('Saisie des résultats'!$AC$15)=0,"",'Saisie des résultats'!$AC$15)</f>
        <v/>
      </c>
      <c r="R26" s="16" t="e">
        <f>IF(COUNTA('Saisie des résultats'!#REF!)=0,"",'Saisie des résultats'!#REF!)</f>
        <v>#REF!</v>
      </c>
      <c r="S26" s="16" t="str">
        <f>IF(COUNTA('Saisie des résultats'!$AC$16)=0,"",'Saisie des résultats'!$AC$16)</f>
        <v/>
      </c>
      <c r="T26" s="16" t="e">
        <f>IF(COUNTA('Saisie des résultats'!#REF!)=0,"",'Saisie des résultats'!#REF!)</f>
        <v>#REF!</v>
      </c>
      <c r="U26" s="16" t="str">
        <f>IF(COUNTA('Saisie des résultats'!$AC$17)=0,"",'Saisie des résultats'!$AC$17)</f>
        <v/>
      </c>
      <c r="V26" s="16" t="e">
        <f>IF(COUNTA('Saisie des résultats'!#REF!)=0,"",'Saisie des résultats'!#REF!)</f>
        <v>#REF!</v>
      </c>
      <c r="W26" s="16" t="str">
        <f>IF(COUNTA('Saisie des résultats'!$AC$18)=0,"",'Saisie des résultats'!$AC$18)</f>
        <v/>
      </c>
      <c r="X26" s="16" t="e">
        <f>IF(COUNTA('Saisie des résultats'!#REF!)=0,"",'Saisie des résultats'!#REF!)</f>
        <v>#REF!</v>
      </c>
      <c r="Y26" s="16" t="str">
        <f>IF(COUNTA('Saisie des résultats'!$AC$19)=0,"",'Saisie des résultats'!$AC$19)</f>
        <v/>
      </c>
      <c r="Z26" s="16" t="e">
        <f>IF(COUNTA('Saisie des résultats'!#REF!)=0,"",'Saisie des résultats'!#REF!)</f>
        <v>#REF!</v>
      </c>
      <c r="AA26" s="16" t="str">
        <f>IF(COUNTA('Saisie des résultats'!$AC$20)=0,"",'Saisie des résultats'!$AC$20)</f>
        <v/>
      </c>
      <c r="AB26" s="16" t="e">
        <f>IF(COUNTA('Saisie des résultats'!#REF!)=0,"",'Saisie des résultats'!#REF!)</f>
        <v>#REF!</v>
      </c>
      <c r="AC26" s="16" t="str">
        <f>IF(COUNTA('Saisie des résultats'!$AC$21)=0,"",'Saisie des résultats'!$AC$21)</f>
        <v/>
      </c>
      <c r="AD26" s="16" t="e">
        <f>IF(COUNTA('Saisie des résultats'!#REF!)=0,"",'Saisie des résultats'!#REF!)</f>
        <v>#REF!</v>
      </c>
      <c r="AE26" s="16" t="str">
        <f>IF(COUNTA('Saisie des résultats'!$AC$22)=0,"",'Saisie des résultats'!$AC$22)</f>
        <v/>
      </c>
      <c r="AF26" s="16" t="e">
        <f>IF(COUNTA('Saisie des résultats'!#REF!)=0,"",'Saisie des résultats'!#REF!)</f>
        <v>#REF!</v>
      </c>
      <c r="AG26" s="16" t="str">
        <f>IF(COUNTA('Saisie des résultats'!$AC$23)=0,"",'Saisie des résultats'!$AC$23)</f>
        <v/>
      </c>
      <c r="AH26" s="16" t="e">
        <f>IF(COUNTA('Saisie des résultats'!#REF!)=0,"",'Saisie des résultats'!#REF!)</f>
        <v>#REF!</v>
      </c>
      <c r="AI26" s="16" t="str">
        <f>IF(COUNTA('Saisie des résultats'!$AC$24)=0,"",'Saisie des résultats'!$AC$24)</f>
        <v/>
      </c>
      <c r="AJ26" s="16" t="e">
        <f>IF(COUNTA('Saisie des résultats'!#REF!)=0,"",'Saisie des résultats'!#REF!)</f>
        <v>#REF!</v>
      </c>
      <c r="AK26" s="16" t="str">
        <f>IF(COUNTA('Saisie des résultats'!$AC$25)=0,"",'Saisie des résultats'!$AC$25)</f>
        <v/>
      </c>
      <c r="AL26" s="16" t="e">
        <f>IF(COUNTA('Saisie des résultats'!#REF!)=0,"",'Saisie des résultats'!#REF!)</f>
        <v>#REF!</v>
      </c>
      <c r="AM26" s="16" t="str">
        <f>IF(COUNTA('Saisie des résultats'!$AC$26)=0,"",'Saisie des résultats'!$AC$26)</f>
        <v/>
      </c>
      <c r="AN26" s="16" t="e">
        <f>IF(COUNTA('Saisie des résultats'!#REF!)=0,"",'Saisie des résultats'!#REF!)</f>
        <v>#REF!</v>
      </c>
      <c r="AO26" s="16" t="str">
        <f>IF(COUNTA('Saisie des résultats'!$AC$27)=0,"",'Saisie des résultats'!$AC$27)</f>
        <v/>
      </c>
      <c r="AP26" s="16" t="str">
        <f>IF(COUNTA('Épreuves facultatives'!$AY$6)=0,"",'Épreuves facultatives'!$AY$6)</f>
        <v/>
      </c>
      <c r="AQ26" s="16" t="str">
        <f>IF(COUNTA('Saisie des résultats'!$AC$28)=0,"",'Saisie des résultats'!$AC$28)</f>
        <v/>
      </c>
      <c r="AR26" s="16" t="str">
        <f>IF(COUNTA('Épreuves facultatives'!$AY$7)=0,"",'Épreuves facultatives'!$AY$7)</f>
        <v/>
      </c>
      <c r="AS26" s="16" t="str">
        <f>IF(COUNTA('Saisie des résultats'!$AC$29)=0,"",'Saisie des résultats'!$AC$29)</f>
        <v/>
      </c>
      <c r="AT26" s="16" t="str">
        <f>IF(COUNTA('Épreuves facultatives'!$AY$8)=0,"",'Épreuves facultatives'!$AY$8)</f>
        <v/>
      </c>
      <c r="AU26" s="16" t="str">
        <f>IF(COUNTA('Saisie des résultats'!$AC$30)=0,"",'Saisie des résultats'!$AC$30)</f>
        <v/>
      </c>
      <c r="AV26" s="16" t="str">
        <f>IF(COUNTA('Épreuves facultatives'!$AY$9)=0,"",'Épreuves facultatives'!$AY$9)</f>
        <v/>
      </c>
      <c r="AW26" s="16" t="str">
        <f>IF(COUNTA('Saisie des résultats'!$AC$31)=0,"",'Saisie des résultats'!$AC$31)</f>
        <v/>
      </c>
      <c r="AX26" s="16" t="str">
        <f>IF(COUNTA('Épreuves facultatives'!$AY$10)=0,"",'Épreuves facultatives'!$AY$10)</f>
        <v/>
      </c>
      <c r="AY26" s="16" t="str">
        <f>IF(COUNTA('Épreuves facultatives'!$AX$11)=0,"",'Épreuves facultatives'!$AX$11)</f>
        <v/>
      </c>
      <c r="AZ26" s="16" t="str">
        <f>IF(COUNTA('Épreuves facultatives'!$AY$11)=0,"",'Épreuves facultatives'!$AY$11)</f>
        <v/>
      </c>
      <c r="BA26" s="16" t="str">
        <f>IF(COUNTA('Épreuves facultatives'!$AX$12)=0,"",'Épreuves facultatives'!$AX$12)</f>
        <v/>
      </c>
      <c r="BB26" s="16" t="str">
        <f>IF(COUNTA('Épreuves facultatives'!$AY$12)=0,"",'Épreuves facultatives'!$AY$12)</f>
        <v/>
      </c>
      <c r="BC26" s="16" t="str">
        <f>IF(COUNTA('Épreuves facultatives'!$AX$13)=0,"",'Épreuves facultatives'!$AX$13)</f>
        <v/>
      </c>
      <c r="BD26" s="16" t="str">
        <f>IF(COUNTA('Épreuves facultatives'!$AY$13)=0,"",'Épreuves facultatives'!$AY$13)</f>
        <v/>
      </c>
      <c r="BE26" s="16" t="str">
        <f>IF(COUNTA('Épreuves facultatives'!$AX$14)=0,"",'Épreuves facultatives'!$AX$14)</f>
        <v/>
      </c>
      <c r="BF26" s="16" t="str">
        <f>IF(COUNTA('Épreuves facultatives'!$AY$14)=0,"",'Épreuves facultatives'!$AY$14)</f>
        <v/>
      </c>
      <c r="BG26" s="16" t="str">
        <f>IF(COUNTA('Épreuves facultatives'!$AX$15)=0,"",'Épreuves facultatives'!$AX$15)</f>
        <v/>
      </c>
      <c r="BH26" s="16" t="str">
        <f>IF(COUNTA('Épreuves facultatives'!$AY$15)=0,"",'Épreuves facultatives'!$AY$15)</f>
        <v/>
      </c>
      <c r="BI26" s="16" t="str">
        <f>IF(COUNTA('Saisie des résultats'!$AC$29)=0,"",'Saisie des résultats'!$AC$29)</f>
        <v/>
      </c>
      <c r="BJ26" s="16" t="e">
        <f>IF(COUNTA('Saisie des résultats'!#REF!)=0,"",'Saisie des résultats'!#REF!)</f>
        <v>#REF!</v>
      </c>
      <c r="BK26" s="16" t="str">
        <f>IF(COUNTA('Saisie des résultats'!$AC$28)=0,"",'Saisie des résultats'!$AC$28)</f>
        <v/>
      </c>
      <c r="BL26" s="16" t="e">
        <f>IF(COUNTA('Saisie des résultats'!#REF!)=0,"",'Saisie des résultats'!#REF!)</f>
        <v>#REF!</v>
      </c>
      <c r="BM26" s="16" t="e">
        <f>IF(COUNTA('Saisie des résultats'!#REF!)=0,"",'Saisie des résultats'!#REF!)</f>
        <v>#REF!</v>
      </c>
      <c r="BZ26" s="217" t="str">
        <f t="shared" si="0"/>
        <v/>
      </c>
      <c r="CB26" s="217" t="str">
        <f t="shared" si="1"/>
        <v/>
      </c>
    </row>
    <row r="27" spans="1:80">
      <c r="A27" s="11" t="str">
        <f>'Liste élèves'!A30</f>
        <v/>
      </c>
      <c r="B27" s="17" t="str">
        <f>références!K25</f>
        <v/>
      </c>
      <c r="C27" s="16" t="str">
        <f>IF(COUNTA('Saisie des résultats'!$AD$8)=0,"",'Saisie des résultats'!$AD$8)</f>
        <v/>
      </c>
      <c r="D27" s="16" t="e">
        <f>IF(COUNTA('Saisie des résultats'!#REF!)=0,"",'Saisie des résultats'!#REF!)</f>
        <v>#REF!</v>
      </c>
      <c r="E27" s="16" t="str">
        <f>IF(COUNTA('Saisie des résultats'!$AD$9)=0,"",'Saisie des résultats'!$AD$9)</f>
        <v/>
      </c>
      <c r="F27" s="16" t="e">
        <f>IF(COUNTA('Saisie des résultats'!#REF!)=0,"",'Saisie des résultats'!#REF!)</f>
        <v>#REF!</v>
      </c>
      <c r="G27" s="16" t="str">
        <f>IF(COUNTA('Saisie des résultats'!$AD$10)=0,"",'Saisie des résultats'!$AD$10)</f>
        <v/>
      </c>
      <c r="H27" s="16" t="e">
        <f>IF(COUNTA('Saisie des résultats'!#REF!)=0,"",'Saisie des résultats'!#REF!)</f>
        <v>#REF!</v>
      </c>
      <c r="I27" s="16" t="str">
        <f>IF(COUNTA('Saisie des résultats'!$AD$11)=0,"",'Saisie des résultats'!$AD$11)</f>
        <v/>
      </c>
      <c r="J27" s="16" t="e">
        <f>IF(COUNTA('Saisie des résultats'!#REF!)=0,"",'Saisie des résultats'!#REF!)</f>
        <v>#REF!</v>
      </c>
      <c r="K27" s="16" t="str">
        <f>IF(COUNTA('Saisie des résultats'!$AD$12)=0,"",'Saisie des résultats'!$AD$12)</f>
        <v/>
      </c>
      <c r="L27" s="16" t="e">
        <f>IF(COUNTA('Saisie des résultats'!#REF!)=0,"",'Saisie des résultats'!#REF!)</f>
        <v>#REF!</v>
      </c>
      <c r="M27" s="16" t="str">
        <f>IF(COUNTA('Saisie des résultats'!$AD$13)=0,"",'Saisie des résultats'!$AD$13)</f>
        <v/>
      </c>
      <c r="N27" s="16" t="e">
        <f>IF(COUNTA('Saisie des résultats'!#REF!)=0,"",'Saisie des résultats'!#REF!)</f>
        <v>#REF!</v>
      </c>
      <c r="O27" s="16" t="str">
        <f>IF(COUNTA('Saisie des résultats'!$AD$14)=0,"",'Saisie des résultats'!$AD$14)</f>
        <v/>
      </c>
      <c r="P27" s="16" t="e">
        <f>IF(COUNTA('Saisie des résultats'!#REF!)=0,"",'Saisie des résultats'!#REF!)</f>
        <v>#REF!</v>
      </c>
      <c r="Q27" s="16" t="str">
        <f>IF(COUNTA('Saisie des résultats'!$AD$15)=0,"",'Saisie des résultats'!$AD$15)</f>
        <v/>
      </c>
      <c r="R27" s="16" t="e">
        <f>IF(COUNTA('Saisie des résultats'!#REF!)=0,"",'Saisie des résultats'!#REF!)</f>
        <v>#REF!</v>
      </c>
      <c r="S27" s="16" t="str">
        <f>IF(COUNTA('Saisie des résultats'!$AD$16)=0,"",'Saisie des résultats'!$AD$16)</f>
        <v/>
      </c>
      <c r="T27" s="16" t="e">
        <f>IF(COUNTA('Saisie des résultats'!#REF!)=0,"",'Saisie des résultats'!#REF!)</f>
        <v>#REF!</v>
      </c>
      <c r="U27" s="16" t="str">
        <f>IF(COUNTA('Saisie des résultats'!$AD$17)=0,"",'Saisie des résultats'!$AD$17)</f>
        <v/>
      </c>
      <c r="V27" s="16" t="e">
        <f>IF(COUNTA('Saisie des résultats'!#REF!)=0,"",'Saisie des résultats'!#REF!)</f>
        <v>#REF!</v>
      </c>
      <c r="W27" s="16" t="str">
        <f>IF(COUNTA('Saisie des résultats'!$AD$18)=0,"",'Saisie des résultats'!$AD$18)</f>
        <v/>
      </c>
      <c r="X27" s="16" t="e">
        <f>IF(COUNTA('Saisie des résultats'!#REF!)=0,"",'Saisie des résultats'!#REF!)</f>
        <v>#REF!</v>
      </c>
      <c r="Y27" s="16" t="str">
        <f>IF(COUNTA('Saisie des résultats'!$AD$19)=0,"",'Saisie des résultats'!$AD$19)</f>
        <v/>
      </c>
      <c r="Z27" s="16" t="e">
        <f>IF(COUNTA('Saisie des résultats'!#REF!)=0,"",'Saisie des résultats'!#REF!)</f>
        <v>#REF!</v>
      </c>
      <c r="AA27" s="16" t="str">
        <f>IF(COUNTA('Saisie des résultats'!$AD$20)=0,"",'Saisie des résultats'!$AD$20)</f>
        <v/>
      </c>
      <c r="AB27" s="16" t="e">
        <f>IF(COUNTA('Saisie des résultats'!#REF!)=0,"",'Saisie des résultats'!#REF!)</f>
        <v>#REF!</v>
      </c>
      <c r="AC27" s="16" t="str">
        <f>IF(COUNTA('Saisie des résultats'!$AD$21)=0,"",'Saisie des résultats'!$AD$21)</f>
        <v/>
      </c>
      <c r="AD27" s="16" t="e">
        <f>IF(COUNTA('Saisie des résultats'!#REF!)=0,"",'Saisie des résultats'!#REF!)</f>
        <v>#REF!</v>
      </c>
      <c r="AE27" s="16" t="str">
        <f>IF(COUNTA('Saisie des résultats'!$AD$22)=0,"",'Saisie des résultats'!$AD$22)</f>
        <v/>
      </c>
      <c r="AF27" s="16" t="e">
        <f>IF(COUNTA('Saisie des résultats'!#REF!)=0,"",'Saisie des résultats'!#REF!)</f>
        <v>#REF!</v>
      </c>
      <c r="AG27" s="16" t="str">
        <f>IF(COUNTA('Saisie des résultats'!$AD$23)=0,"",'Saisie des résultats'!$AD$23)</f>
        <v/>
      </c>
      <c r="AH27" s="16" t="e">
        <f>IF(COUNTA('Saisie des résultats'!#REF!)=0,"",'Saisie des résultats'!#REF!)</f>
        <v>#REF!</v>
      </c>
      <c r="AI27" s="16" t="str">
        <f>IF(COUNTA('Saisie des résultats'!$AD$24)=0,"",'Saisie des résultats'!$AD$24)</f>
        <v/>
      </c>
      <c r="AJ27" s="16" t="e">
        <f>IF(COUNTA('Saisie des résultats'!#REF!)=0,"",'Saisie des résultats'!#REF!)</f>
        <v>#REF!</v>
      </c>
      <c r="AK27" s="16" t="str">
        <f>IF(COUNTA('Saisie des résultats'!$AD$25)=0,"",'Saisie des résultats'!$AD$25)</f>
        <v/>
      </c>
      <c r="AL27" s="16" t="e">
        <f>IF(COUNTA('Saisie des résultats'!#REF!)=0,"",'Saisie des résultats'!#REF!)</f>
        <v>#REF!</v>
      </c>
      <c r="AM27" s="16" t="str">
        <f>IF(COUNTA('Saisie des résultats'!$AD$26)=0,"",'Saisie des résultats'!$AD$26)</f>
        <v/>
      </c>
      <c r="AN27" s="16" t="e">
        <f>IF(COUNTA('Saisie des résultats'!#REF!)=0,"",'Saisie des résultats'!#REF!)</f>
        <v>#REF!</v>
      </c>
      <c r="AO27" s="16" t="str">
        <f>IF(COUNTA('Saisie des résultats'!$AD$27)=0,"",'Saisie des résultats'!$AD$27)</f>
        <v/>
      </c>
      <c r="AP27" s="16" t="str">
        <f>IF(COUNTA('Épreuves facultatives'!$BA$6)=0,"",'Épreuves facultatives'!$BA$6)</f>
        <v/>
      </c>
      <c r="AQ27" s="16" t="str">
        <f>IF(COUNTA('Saisie des résultats'!$AD$28)=0,"",'Saisie des résultats'!$AD$28)</f>
        <v/>
      </c>
      <c r="AR27" s="16" t="str">
        <f>IF(COUNTA('Épreuves facultatives'!$BA$7)=0,"",'Épreuves facultatives'!$BA$7)</f>
        <v/>
      </c>
      <c r="AS27" s="16" t="str">
        <f>IF(COUNTA('Saisie des résultats'!$AD$29)=0,"",'Saisie des résultats'!$AD$29)</f>
        <v/>
      </c>
      <c r="AT27" s="16" t="str">
        <f>IF(COUNTA('Épreuves facultatives'!$BA$8)=0,"",'Épreuves facultatives'!$BA$8)</f>
        <v/>
      </c>
      <c r="AU27" s="16" t="str">
        <f>IF(COUNTA('Saisie des résultats'!$AD$30)=0,"",'Saisie des résultats'!$AD$30)</f>
        <v/>
      </c>
      <c r="AV27" s="16" t="str">
        <f>IF(COUNTA('Épreuves facultatives'!$BA$9)=0,"",'Épreuves facultatives'!$BA$9)</f>
        <v/>
      </c>
      <c r="AW27" s="16" t="str">
        <f>IF(COUNTA('Saisie des résultats'!$AD$31)=0,"",'Saisie des résultats'!$AD$31)</f>
        <v/>
      </c>
      <c r="AX27" s="16" t="str">
        <f>IF(COUNTA('Épreuves facultatives'!$BA$10)=0,"",'Épreuves facultatives'!$BA$10)</f>
        <v/>
      </c>
      <c r="AY27" s="16" t="str">
        <f>IF(COUNTA('Épreuves facultatives'!$AZ$11)=0,"",'Épreuves facultatives'!$AZ$11)</f>
        <v/>
      </c>
      <c r="AZ27" s="16" t="str">
        <f>IF(COUNTA('Épreuves facultatives'!$BA$11)=0,"",'Épreuves facultatives'!$BA$11)</f>
        <v/>
      </c>
      <c r="BA27" s="16" t="str">
        <f>IF(COUNTA('Épreuves facultatives'!$AZ$12)=0,"",'Épreuves facultatives'!$AZ$12)</f>
        <v/>
      </c>
      <c r="BB27" s="16" t="str">
        <f>IF(COUNTA('Épreuves facultatives'!$BA$12)=0,"",'Épreuves facultatives'!$BA$12)</f>
        <v/>
      </c>
      <c r="BC27" s="16" t="str">
        <f>IF(COUNTA('Épreuves facultatives'!$AZ$13)=0,"",'Épreuves facultatives'!$AZ$13)</f>
        <v/>
      </c>
      <c r="BD27" s="16" t="str">
        <f>IF(COUNTA('Épreuves facultatives'!$BA$13)=0,"",'Épreuves facultatives'!$BA$13)</f>
        <v/>
      </c>
      <c r="BE27" s="16" t="str">
        <f>IF(COUNTA('Épreuves facultatives'!$AZ$14)=0,"",'Épreuves facultatives'!$AZ$14)</f>
        <v/>
      </c>
      <c r="BF27" s="16" t="str">
        <f>IF(COUNTA('Épreuves facultatives'!$BA$14)=0,"",'Épreuves facultatives'!$BA$14)</f>
        <v/>
      </c>
      <c r="BG27" s="16" t="str">
        <f>IF(COUNTA('Épreuves facultatives'!$AZ$15)=0,"",'Épreuves facultatives'!$AZ$15)</f>
        <v/>
      </c>
      <c r="BH27" s="16" t="str">
        <f>IF(COUNTA('Épreuves facultatives'!$BA$15)=0,"",'Épreuves facultatives'!$BA$15)</f>
        <v/>
      </c>
      <c r="BI27" s="16" t="str">
        <f>IF(COUNTA('Saisie des résultats'!$AD$29)=0,"",'Saisie des résultats'!$AD$29)</f>
        <v/>
      </c>
      <c r="BJ27" s="16" t="e">
        <f>IF(COUNTA('Saisie des résultats'!#REF!)=0,"",'Saisie des résultats'!#REF!)</f>
        <v>#REF!</v>
      </c>
      <c r="BK27" s="16" t="str">
        <f>IF(COUNTA('Saisie des résultats'!$AD$28)=0,"",'Saisie des résultats'!$AD$28)</f>
        <v/>
      </c>
      <c r="BL27" s="16" t="e">
        <f>IF(COUNTA('Saisie des résultats'!#REF!)=0,"",'Saisie des résultats'!#REF!)</f>
        <v>#REF!</v>
      </c>
      <c r="BM27" s="16" t="e">
        <f>IF(COUNTA('Saisie des résultats'!#REF!)=0,"",'Saisie des résultats'!#REF!)</f>
        <v>#REF!</v>
      </c>
      <c r="BZ27" s="217" t="str">
        <f t="shared" si="0"/>
        <v/>
      </c>
      <c r="CB27" s="217" t="str">
        <f t="shared" si="1"/>
        <v/>
      </c>
    </row>
    <row r="28" spans="1:80">
      <c r="A28" s="11" t="str">
        <f>'Liste élèves'!A31</f>
        <v/>
      </c>
      <c r="B28" s="17" t="str">
        <f>références!K26</f>
        <v/>
      </c>
      <c r="C28" s="16" t="str">
        <f>IF(COUNTA('Saisie des résultats'!$AE$8)=0,"",'Saisie des résultats'!$AE$8)</f>
        <v/>
      </c>
      <c r="D28" s="16" t="e">
        <f>IF(COUNTA('Saisie des résultats'!#REF!)=0,"",'Saisie des résultats'!#REF!)</f>
        <v>#REF!</v>
      </c>
      <c r="E28" s="16" t="str">
        <f>IF(COUNTA('Saisie des résultats'!$AE$9)=0,"",'Saisie des résultats'!$AE$9)</f>
        <v/>
      </c>
      <c r="F28" s="16" t="e">
        <f>IF(COUNTA('Saisie des résultats'!#REF!)=0,"",'Saisie des résultats'!#REF!)</f>
        <v>#REF!</v>
      </c>
      <c r="G28" s="16" t="str">
        <f>IF(COUNTA('Saisie des résultats'!$AE$10)=0,"",'Saisie des résultats'!$AE$10)</f>
        <v/>
      </c>
      <c r="H28" s="16" t="e">
        <f>IF(COUNTA('Saisie des résultats'!#REF!)=0,"",'Saisie des résultats'!#REF!)</f>
        <v>#REF!</v>
      </c>
      <c r="I28" s="16" t="str">
        <f>IF(COUNTA('Saisie des résultats'!$AE$11)=0,"",'Saisie des résultats'!$AE$11)</f>
        <v/>
      </c>
      <c r="J28" s="16" t="e">
        <f>IF(COUNTA('Saisie des résultats'!#REF!)=0,"",'Saisie des résultats'!#REF!)</f>
        <v>#REF!</v>
      </c>
      <c r="K28" s="16" t="str">
        <f>IF(COUNTA('Saisie des résultats'!$AE$12)=0,"",'Saisie des résultats'!$AE$12)</f>
        <v/>
      </c>
      <c r="L28" s="16" t="e">
        <f>IF(COUNTA('Saisie des résultats'!#REF!)=0,"",'Saisie des résultats'!#REF!)</f>
        <v>#REF!</v>
      </c>
      <c r="M28" s="16" t="str">
        <f>IF(COUNTA('Saisie des résultats'!$AE$13)=0,"",'Saisie des résultats'!$AE$13)</f>
        <v/>
      </c>
      <c r="N28" s="16" t="e">
        <f>IF(COUNTA('Saisie des résultats'!#REF!)=0,"",'Saisie des résultats'!#REF!)</f>
        <v>#REF!</v>
      </c>
      <c r="O28" s="16" t="str">
        <f>IF(COUNTA('Saisie des résultats'!$AE$14)=0,"",'Saisie des résultats'!$AE$14)</f>
        <v/>
      </c>
      <c r="P28" s="16" t="e">
        <f>IF(COUNTA('Saisie des résultats'!#REF!)=0,"",'Saisie des résultats'!#REF!)</f>
        <v>#REF!</v>
      </c>
      <c r="Q28" s="16" t="str">
        <f>IF(COUNTA('Saisie des résultats'!$AE$15)=0,"",'Saisie des résultats'!$AE$15)</f>
        <v/>
      </c>
      <c r="R28" s="16" t="e">
        <f>IF(COUNTA('Saisie des résultats'!#REF!)=0,"",'Saisie des résultats'!#REF!)</f>
        <v>#REF!</v>
      </c>
      <c r="S28" s="16" t="str">
        <f>IF(COUNTA('Saisie des résultats'!$AE$16)=0,"",'Saisie des résultats'!$AE$16)</f>
        <v/>
      </c>
      <c r="T28" s="16" t="e">
        <f>IF(COUNTA('Saisie des résultats'!#REF!)=0,"",'Saisie des résultats'!#REF!)</f>
        <v>#REF!</v>
      </c>
      <c r="U28" s="16" t="str">
        <f>IF(COUNTA('Saisie des résultats'!$AE$17)=0,"",'Saisie des résultats'!$AE$17)</f>
        <v/>
      </c>
      <c r="V28" s="16" t="e">
        <f>IF(COUNTA('Saisie des résultats'!#REF!)=0,"",'Saisie des résultats'!#REF!)</f>
        <v>#REF!</v>
      </c>
      <c r="W28" s="16" t="str">
        <f>IF(COUNTA('Saisie des résultats'!$AE$18)=0,"",'Saisie des résultats'!$AE$18)</f>
        <v/>
      </c>
      <c r="X28" s="16" t="e">
        <f>IF(COUNTA('Saisie des résultats'!#REF!)=0,"",'Saisie des résultats'!#REF!)</f>
        <v>#REF!</v>
      </c>
      <c r="Y28" s="16" t="str">
        <f>IF(COUNTA('Saisie des résultats'!$AE$19)=0,"",'Saisie des résultats'!$AE$19)</f>
        <v/>
      </c>
      <c r="Z28" s="16" t="e">
        <f>IF(COUNTA('Saisie des résultats'!#REF!)=0,"",'Saisie des résultats'!#REF!)</f>
        <v>#REF!</v>
      </c>
      <c r="AA28" s="16" t="str">
        <f>IF(COUNTA('Saisie des résultats'!$AE$20)=0,"",'Saisie des résultats'!$AE$20)</f>
        <v/>
      </c>
      <c r="AB28" s="16" t="e">
        <f>IF(COUNTA('Saisie des résultats'!#REF!)=0,"",'Saisie des résultats'!#REF!)</f>
        <v>#REF!</v>
      </c>
      <c r="AC28" s="16" t="str">
        <f>IF(COUNTA('Saisie des résultats'!$AE$21)=0,"",'Saisie des résultats'!$AE$21)</f>
        <v/>
      </c>
      <c r="AD28" s="16" t="e">
        <f>IF(COUNTA('Saisie des résultats'!#REF!)=0,"",'Saisie des résultats'!#REF!)</f>
        <v>#REF!</v>
      </c>
      <c r="AE28" s="16" t="str">
        <f>IF(COUNTA('Saisie des résultats'!$AE$22)=0,"",'Saisie des résultats'!$AE$22)</f>
        <v/>
      </c>
      <c r="AF28" s="16" t="e">
        <f>IF(COUNTA('Saisie des résultats'!#REF!)=0,"",'Saisie des résultats'!#REF!)</f>
        <v>#REF!</v>
      </c>
      <c r="AG28" s="16" t="str">
        <f>IF(COUNTA('Saisie des résultats'!$AE$23)=0,"",'Saisie des résultats'!$AE$23)</f>
        <v/>
      </c>
      <c r="AH28" s="16" t="e">
        <f>IF(COUNTA('Saisie des résultats'!#REF!)=0,"",'Saisie des résultats'!#REF!)</f>
        <v>#REF!</v>
      </c>
      <c r="AI28" s="16" t="str">
        <f>IF(COUNTA('Saisie des résultats'!$AE$24)=0,"",'Saisie des résultats'!$AE$24)</f>
        <v/>
      </c>
      <c r="AJ28" s="16" t="e">
        <f>IF(COUNTA('Saisie des résultats'!#REF!)=0,"",'Saisie des résultats'!#REF!)</f>
        <v>#REF!</v>
      </c>
      <c r="AK28" s="16" t="str">
        <f>IF(COUNTA('Saisie des résultats'!$AE$25)=0,"",'Saisie des résultats'!$AE$25)</f>
        <v/>
      </c>
      <c r="AL28" s="16" t="e">
        <f>IF(COUNTA('Saisie des résultats'!#REF!)=0,"",'Saisie des résultats'!#REF!)</f>
        <v>#REF!</v>
      </c>
      <c r="AM28" s="16" t="str">
        <f>IF(COUNTA('Saisie des résultats'!$AE$26)=0,"",'Saisie des résultats'!$AE$26)</f>
        <v/>
      </c>
      <c r="AN28" s="16" t="e">
        <f>IF(COUNTA('Saisie des résultats'!#REF!)=0,"",'Saisie des résultats'!#REF!)</f>
        <v>#REF!</v>
      </c>
      <c r="AO28" s="16" t="str">
        <f>IF(COUNTA('Saisie des résultats'!$AE$27)=0,"",'Saisie des résultats'!$AE$27)</f>
        <v/>
      </c>
      <c r="AP28" s="16" t="str">
        <f>IF(COUNTA('Épreuves facultatives'!$BC$6)=0,"",'Épreuves facultatives'!$BC$6)</f>
        <v/>
      </c>
      <c r="AQ28" s="16" t="str">
        <f>IF(COUNTA('Saisie des résultats'!$AE$28)=0,"",'Saisie des résultats'!$AE$28)</f>
        <v/>
      </c>
      <c r="AR28" s="16" t="str">
        <f>IF(COUNTA('Épreuves facultatives'!$BC$7)=0,"",'Épreuves facultatives'!$BC$7)</f>
        <v/>
      </c>
      <c r="AS28" s="16" t="str">
        <f>IF(COUNTA('Saisie des résultats'!$AE$29)=0,"",'Saisie des résultats'!$AE$29)</f>
        <v/>
      </c>
      <c r="AT28" s="16" t="str">
        <f>IF(COUNTA('Épreuves facultatives'!$BC$8)=0,"",'Épreuves facultatives'!$BC$8)</f>
        <v/>
      </c>
      <c r="AU28" s="16" t="str">
        <f>IF(COUNTA('Saisie des résultats'!$AE$30)=0,"",'Saisie des résultats'!$AE$30)</f>
        <v/>
      </c>
      <c r="AV28" s="16" t="str">
        <f>IF(COUNTA('Épreuves facultatives'!$BC$9)=0,"",'Épreuves facultatives'!$BC$9)</f>
        <v/>
      </c>
      <c r="AW28" s="16" t="str">
        <f>IF(COUNTA('Saisie des résultats'!$AE$31)=0,"",'Saisie des résultats'!$AE$31)</f>
        <v/>
      </c>
      <c r="AX28" s="16" t="str">
        <f>IF(COUNTA('Épreuves facultatives'!$BC$10)=0,"",'Épreuves facultatives'!$BC$10)</f>
        <v/>
      </c>
      <c r="AY28" s="16" t="str">
        <f>IF(COUNTA('Épreuves facultatives'!$BB$11)=0,"",'Épreuves facultatives'!$BB$11)</f>
        <v/>
      </c>
      <c r="AZ28" s="16" t="str">
        <f>IF(COUNTA('Épreuves facultatives'!$BC$11)=0,"",'Épreuves facultatives'!$BC$11)</f>
        <v/>
      </c>
      <c r="BA28" s="16" t="str">
        <f>IF(COUNTA('Épreuves facultatives'!$BB$12)=0,"",'Épreuves facultatives'!$BB$12)</f>
        <v/>
      </c>
      <c r="BB28" s="16" t="str">
        <f>IF(COUNTA('Épreuves facultatives'!$BC$12)=0,"",'Épreuves facultatives'!$BC$12)</f>
        <v/>
      </c>
      <c r="BC28" s="16" t="str">
        <f>IF(COUNTA('Épreuves facultatives'!$BB$13)=0,"",'Épreuves facultatives'!$BB$13)</f>
        <v/>
      </c>
      <c r="BD28" s="16" t="str">
        <f>IF(COUNTA('Épreuves facultatives'!$BC$13)=0,"",'Épreuves facultatives'!$BC$13)</f>
        <v/>
      </c>
      <c r="BE28" s="16" t="str">
        <f>IF(COUNTA('Épreuves facultatives'!$BB$14)=0,"",'Épreuves facultatives'!$BB$14)</f>
        <v/>
      </c>
      <c r="BF28" s="16" t="str">
        <f>IF(COUNTA('Épreuves facultatives'!$BC$14)=0,"",'Épreuves facultatives'!$BC$14)</f>
        <v/>
      </c>
      <c r="BG28" s="16" t="str">
        <f>IF(COUNTA('Épreuves facultatives'!$BB$15)=0,"",'Épreuves facultatives'!$BB$15)</f>
        <v/>
      </c>
      <c r="BH28" s="16" t="str">
        <f>IF(COUNTA('Épreuves facultatives'!$BC$15)=0,"",'Épreuves facultatives'!$BC$15)</f>
        <v/>
      </c>
      <c r="BI28" s="16" t="str">
        <f>IF(COUNTA('Saisie des résultats'!$AE$29)=0,"",'Saisie des résultats'!$AE$29)</f>
        <v/>
      </c>
      <c r="BJ28" s="16" t="e">
        <f>IF(COUNTA('Saisie des résultats'!#REF!)=0,"",'Saisie des résultats'!#REF!)</f>
        <v>#REF!</v>
      </c>
      <c r="BK28" s="16" t="str">
        <f>IF(COUNTA('Saisie des résultats'!$AE$28)=0,"",'Saisie des résultats'!$AE$28)</f>
        <v/>
      </c>
      <c r="BL28" s="16" t="e">
        <f>IF(COUNTA('Saisie des résultats'!#REF!)=0,"",'Saisie des résultats'!#REF!)</f>
        <v>#REF!</v>
      </c>
      <c r="BM28" s="16" t="e">
        <f>IF(COUNTA('Saisie des résultats'!#REF!)=0,"",'Saisie des résultats'!#REF!)</f>
        <v>#REF!</v>
      </c>
      <c r="BZ28" s="217" t="str">
        <f t="shared" si="0"/>
        <v/>
      </c>
      <c r="CB28" s="217" t="str">
        <f t="shared" si="1"/>
        <v/>
      </c>
    </row>
    <row r="29" spans="1:80">
      <c r="A29" s="11" t="str">
        <f>'Liste élèves'!A32</f>
        <v/>
      </c>
      <c r="B29" s="17" t="str">
        <f>références!K27</f>
        <v/>
      </c>
      <c r="C29" s="16" t="str">
        <f>IF(COUNTA('Saisie des résultats'!$AF$8)=0,"",'Saisie des résultats'!$AF$8)</f>
        <v/>
      </c>
      <c r="D29" s="16" t="e">
        <f>IF(COUNTA('Saisie des résultats'!#REF!)=0,"",'Saisie des résultats'!#REF!)</f>
        <v>#REF!</v>
      </c>
      <c r="E29" s="16" t="str">
        <f>IF(COUNTA('Saisie des résultats'!$AF$9)=0,"",'Saisie des résultats'!$AF$9)</f>
        <v/>
      </c>
      <c r="F29" s="16" t="e">
        <f>IF(COUNTA('Saisie des résultats'!#REF!)=0,"",'Saisie des résultats'!#REF!)</f>
        <v>#REF!</v>
      </c>
      <c r="G29" s="16" t="str">
        <f>IF(COUNTA('Saisie des résultats'!$AF$10)=0,"",'Saisie des résultats'!$AF$10)</f>
        <v/>
      </c>
      <c r="H29" s="16" t="e">
        <f>IF(COUNTA('Saisie des résultats'!#REF!)=0,"",'Saisie des résultats'!#REF!)</f>
        <v>#REF!</v>
      </c>
      <c r="I29" s="16" t="str">
        <f>IF(COUNTA('Saisie des résultats'!$AF$11)=0,"",'Saisie des résultats'!$AF$11)</f>
        <v/>
      </c>
      <c r="J29" s="16" t="e">
        <f>IF(COUNTA('Saisie des résultats'!#REF!)=0,"",'Saisie des résultats'!#REF!)</f>
        <v>#REF!</v>
      </c>
      <c r="K29" s="16" t="str">
        <f>IF(COUNTA('Saisie des résultats'!$AF$12)=0,"",'Saisie des résultats'!$AF$12)</f>
        <v/>
      </c>
      <c r="L29" s="16" t="e">
        <f>IF(COUNTA('Saisie des résultats'!#REF!)=0,"",'Saisie des résultats'!#REF!)</f>
        <v>#REF!</v>
      </c>
      <c r="M29" s="16" t="str">
        <f>IF(COUNTA('Saisie des résultats'!$AF$13)=0,"",'Saisie des résultats'!$AF$13)</f>
        <v/>
      </c>
      <c r="N29" s="16" t="e">
        <f>IF(COUNTA('Saisie des résultats'!#REF!)=0,"",'Saisie des résultats'!#REF!)</f>
        <v>#REF!</v>
      </c>
      <c r="O29" s="16" t="str">
        <f>IF(COUNTA('Saisie des résultats'!$AF$14)=0,"",'Saisie des résultats'!$AF$14)</f>
        <v/>
      </c>
      <c r="P29" s="16" t="e">
        <f>IF(COUNTA('Saisie des résultats'!#REF!)=0,"",'Saisie des résultats'!#REF!)</f>
        <v>#REF!</v>
      </c>
      <c r="Q29" s="16" t="str">
        <f>IF(COUNTA('Saisie des résultats'!$AF$15)=0,"",'Saisie des résultats'!$AF$15)</f>
        <v/>
      </c>
      <c r="R29" s="16" t="e">
        <f>IF(COUNTA('Saisie des résultats'!#REF!)=0,"",'Saisie des résultats'!#REF!)</f>
        <v>#REF!</v>
      </c>
      <c r="S29" s="16" t="str">
        <f>IF(COUNTA('Saisie des résultats'!$AF$16)=0,"",'Saisie des résultats'!$AF$16)</f>
        <v/>
      </c>
      <c r="T29" s="16" t="e">
        <f>IF(COUNTA('Saisie des résultats'!#REF!)=0,"",'Saisie des résultats'!#REF!)</f>
        <v>#REF!</v>
      </c>
      <c r="U29" s="16" t="str">
        <f>IF(COUNTA('Saisie des résultats'!$AF$17)=0,"",'Saisie des résultats'!$AF$17)</f>
        <v/>
      </c>
      <c r="V29" s="16" t="e">
        <f>IF(COUNTA('Saisie des résultats'!#REF!)=0,"",'Saisie des résultats'!#REF!)</f>
        <v>#REF!</v>
      </c>
      <c r="W29" s="16" t="str">
        <f>IF(COUNTA('Saisie des résultats'!$AF$18)=0,"",'Saisie des résultats'!$AF$18)</f>
        <v/>
      </c>
      <c r="X29" s="16" t="e">
        <f>IF(COUNTA('Saisie des résultats'!#REF!)=0,"",'Saisie des résultats'!#REF!)</f>
        <v>#REF!</v>
      </c>
      <c r="Y29" s="16" t="str">
        <f>IF(COUNTA('Saisie des résultats'!$AF$19)=0,"",'Saisie des résultats'!$AF$19)</f>
        <v/>
      </c>
      <c r="Z29" s="16" t="e">
        <f>IF(COUNTA('Saisie des résultats'!#REF!)=0,"",'Saisie des résultats'!#REF!)</f>
        <v>#REF!</v>
      </c>
      <c r="AA29" s="16" t="str">
        <f>IF(COUNTA('Saisie des résultats'!$AF$20)=0,"",'Saisie des résultats'!$AF$20)</f>
        <v/>
      </c>
      <c r="AB29" s="16" t="e">
        <f>IF(COUNTA('Saisie des résultats'!#REF!)=0,"",'Saisie des résultats'!#REF!)</f>
        <v>#REF!</v>
      </c>
      <c r="AC29" s="16" t="str">
        <f>IF(COUNTA('Saisie des résultats'!$AF$21)=0,"",'Saisie des résultats'!$AF$21)</f>
        <v/>
      </c>
      <c r="AD29" s="16" t="e">
        <f>IF(COUNTA('Saisie des résultats'!#REF!)=0,"",'Saisie des résultats'!#REF!)</f>
        <v>#REF!</v>
      </c>
      <c r="AE29" s="16" t="str">
        <f>IF(COUNTA('Saisie des résultats'!$AF$22)=0,"",'Saisie des résultats'!$AF$22)</f>
        <v/>
      </c>
      <c r="AF29" s="16" t="e">
        <f>IF(COUNTA('Saisie des résultats'!#REF!)=0,"",'Saisie des résultats'!#REF!)</f>
        <v>#REF!</v>
      </c>
      <c r="AG29" s="16" t="str">
        <f>IF(COUNTA('Saisie des résultats'!$AF$23)=0,"",'Saisie des résultats'!$AF$23)</f>
        <v/>
      </c>
      <c r="AH29" s="16" t="e">
        <f>IF(COUNTA('Saisie des résultats'!#REF!)=0,"",'Saisie des résultats'!#REF!)</f>
        <v>#REF!</v>
      </c>
      <c r="AI29" s="16" t="str">
        <f>IF(COUNTA('Saisie des résultats'!$AF$24)=0,"",'Saisie des résultats'!$AF$24)</f>
        <v/>
      </c>
      <c r="AJ29" s="16" t="e">
        <f>IF(COUNTA('Saisie des résultats'!#REF!)=0,"",'Saisie des résultats'!#REF!)</f>
        <v>#REF!</v>
      </c>
      <c r="AK29" s="16" t="str">
        <f>IF(COUNTA('Saisie des résultats'!$AF$25)=0,"",'Saisie des résultats'!$AF$25)</f>
        <v/>
      </c>
      <c r="AL29" s="16" t="e">
        <f>IF(COUNTA('Saisie des résultats'!#REF!)=0,"",'Saisie des résultats'!#REF!)</f>
        <v>#REF!</v>
      </c>
      <c r="AM29" s="16" t="str">
        <f>IF(COUNTA('Saisie des résultats'!$AF$26)=0,"",'Saisie des résultats'!$AF$26)</f>
        <v/>
      </c>
      <c r="AN29" s="16" t="e">
        <f>IF(COUNTA('Saisie des résultats'!#REF!)=0,"",'Saisie des résultats'!#REF!)</f>
        <v>#REF!</v>
      </c>
      <c r="AO29" s="16" t="str">
        <f>IF(COUNTA('Saisie des résultats'!$AF$27)=0,"",'Saisie des résultats'!$AF$27)</f>
        <v/>
      </c>
      <c r="AP29" s="16" t="str">
        <f>IF(COUNTA('Épreuves facultatives'!$BE$6)=0,"",'Épreuves facultatives'!$BE$6)</f>
        <v/>
      </c>
      <c r="AQ29" s="16" t="str">
        <f>IF(COUNTA('Saisie des résultats'!$AF$28)=0,"",'Saisie des résultats'!$AF$28)</f>
        <v/>
      </c>
      <c r="AR29" s="16" t="str">
        <f>IF(COUNTA('Épreuves facultatives'!$BE$7)=0,"",'Épreuves facultatives'!$BE$7)</f>
        <v/>
      </c>
      <c r="AS29" s="16" t="str">
        <f>IF(COUNTA('Saisie des résultats'!$AF$29)=0,"",'Saisie des résultats'!$AF$29)</f>
        <v/>
      </c>
      <c r="AT29" s="16" t="str">
        <f>IF(COUNTA('Épreuves facultatives'!$BE$8)=0,"",'Épreuves facultatives'!$BE$8)</f>
        <v/>
      </c>
      <c r="AU29" s="16" t="str">
        <f>IF(COUNTA('Saisie des résultats'!$AF$30)=0,"",'Saisie des résultats'!$AF$30)</f>
        <v/>
      </c>
      <c r="AV29" s="16" t="str">
        <f>IF(COUNTA('Épreuves facultatives'!$BE$9)=0,"",'Épreuves facultatives'!$BE$9)</f>
        <v/>
      </c>
      <c r="AW29" s="16" t="str">
        <f>IF(COUNTA('Saisie des résultats'!$AF$31)=0,"",'Saisie des résultats'!$AF$31)</f>
        <v/>
      </c>
      <c r="AX29" s="16" t="str">
        <f>IF(COUNTA('Épreuves facultatives'!$BE$10)=0,"",'Épreuves facultatives'!$BE$10)</f>
        <v/>
      </c>
      <c r="AY29" s="16" t="str">
        <f>IF(COUNTA('Épreuves facultatives'!$BD$11)=0,"",'Épreuves facultatives'!$BD$11)</f>
        <v/>
      </c>
      <c r="AZ29" s="16" t="str">
        <f>IF(COUNTA('Épreuves facultatives'!$BE$11)=0,"",'Épreuves facultatives'!$BE$11)</f>
        <v/>
      </c>
      <c r="BA29" s="16" t="str">
        <f>IF(COUNTA('Épreuves facultatives'!$BD$12)=0,"",'Épreuves facultatives'!$BD$12)</f>
        <v/>
      </c>
      <c r="BB29" s="16" t="str">
        <f>IF(COUNTA('Épreuves facultatives'!$BE$12)=0,"",'Épreuves facultatives'!$BE$12)</f>
        <v/>
      </c>
      <c r="BC29" s="16" t="str">
        <f>IF(COUNTA('Épreuves facultatives'!$BD$13)=0,"",'Épreuves facultatives'!$BD$13)</f>
        <v/>
      </c>
      <c r="BD29" s="16" t="str">
        <f>IF(COUNTA('Épreuves facultatives'!$BE$13)=0,"",'Épreuves facultatives'!$BE$13)</f>
        <v/>
      </c>
      <c r="BE29" s="16" t="str">
        <f>IF(COUNTA('Épreuves facultatives'!$BD$14)=0,"",'Épreuves facultatives'!$BD$14)</f>
        <v/>
      </c>
      <c r="BF29" s="16" t="str">
        <f>IF(COUNTA('Épreuves facultatives'!$BE$14)=0,"",'Épreuves facultatives'!$BE$14)</f>
        <v/>
      </c>
      <c r="BG29" s="16" t="str">
        <f>IF(COUNTA('Épreuves facultatives'!$BD$15)=0,"",'Épreuves facultatives'!$BD$15)</f>
        <v/>
      </c>
      <c r="BH29" s="16" t="str">
        <f>IF(COUNTA('Épreuves facultatives'!$BE$15)=0,"",'Épreuves facultatives'!$BE$15)</f>
        <v/>
      </c>
      <c r="BI29" s="16" t="str">
        <f>IF(COUNTA('Saisie des résultats'!$AF$29)=0,"",'Saisie des résultats'!$AF$29)</f>
        <v/>
      </c>
      <c r="BJ29" s="16" t="e">
        <f>IF(COUNTA('Saisie des résultats'!#REF!)=0,"",'Saisie des résultats'!#REF!)</f>
        <v>#REF!</v>
      </c>
      <c r="BK29" s="16" t="str">
        <f>IF(COUNTA('Saisie des résultats'!$AF$28)=0,"",'Saisie des résultats'!$AF$28)</f>
        <v/>
      </c>
      <c r="BL29" s="16" t="e">
        <f>IF(COUNTA('Saisie des résultats'!#REF!)=0,"",'Saisie des résultats'!#REF!)</f>
        <v>#REF!</v>
      </c>
      <c r="BM29" s="16" t="e">
        <f>IF(COUNTA('Saisie des résultats'!#REF!)=0,"",'Saisie des résultats'!#REF!)</f>
        <v>#REF!</v>
      </c>
      <c r="BZ29" s="217" t="str">
        <f t="shared" si="0"/>
        <v/>
      </c>
      <c r="CB29" s="217" t="str">
        <f t="shared" si="1"/>
        <v/>
      </c>
    </row>
    <row r="30" spans="1:80">
      <c r="A30" s="11" t="str">
        <f>'Liste élèves'!A33</f>
        <v/>
      </c>
      <c r="B30" s="17" t="str">
        <f>références!K28</f>
        <v/>
      </c>
      <c r="C30" s="16" t="str">
        <f>IF(COUNTA('Saisie des résultats'!$AG$8)=0,"",'Saisie des résultats'!$AG$8)</f>
        <v/>
      </c>
      <c r="D30" s="16" t="e">
        <f>IF(COUNTA('Saisie des résultats'!#REF!)=0,"",'Saisie des résultats'!#REF!)</f>
        <v>#REF!</v>
      </c>
      <c r="E30" s="16" t="str">
        <f>IF(COUNTA('Saisie des résultats'!$AG$9)=0,"",'Saisie des résultats'!$AG$9)</f>
        <v/>
      </c>
      <c r="F30" s="16" t="e">
        <f>IF(COUNTA('Saisie des résultats'!#REF!)=0,"",'Saisie des résultats'!#REF!)</f>
        <v>#REF!</v>
      </c>
      <c r="G30" s="16" t="str">
        <f>IF(COUNTA('Saisie des résultats'!$AG$10)=0,"",'Saisie des résultats'!$AG$10)</f>
        <v/>
      </c>
      <c r="H30" s="16" t="e">
        <f>IF(COUNTA('Saisie des résultats'!#REF!)=0,"",'Saisie des résultats'!#REF!)</f>
        <v>#REF!</v>
      </c>
      <c r="I30" s="16" t="str">
        <f>IF(COUNTA('Saisie des résultats'!$AG$11)=0,"",'Saisie des résultats'!$AG$11)</f>
        <v/>
      </c>
      <c r="J30" s="16" t="e">
        <f>IF(COUNTA('Saisie des résultats'!#REF!)=0,"",'Saisie des résultats'!#REF!)</f>
        <v>#REF!</v>
      </c>
      <c r="K30" s="16" t="str">
        <f>IF(COUNTA('Saisie des résultats'!$AG$12)=0,"",'Saisie des résultats'!$AG$12)</f>
        <v/>
      </c>
      <c r="L30" s="16" t="e">
        <f>IF(COUNTA('Saisie des résultats'!#REF!)=0,"",'Saisie des résultats'!#REF!)</f>
        <v>#REF!</v>
      </c>
      <c r="M30" s="16" t="str">
        <f>IF(COUNTA('Saisie des résultats'!$AG$13)=0,"",'Saisie des résultats'!$AG$13)</f>
        <v/>
      </c>
      <c r="N30" s="16" t="e">
        <f>IF(COUNTA('Saisie des résultats'!#REF!)=0,"",'Saisie des résultats'!#REF!)</f>
        <v>#REF!</v>
      </c>
      <c r="O30" s="16" t="str">
        <f>IF(COUNTA('Saisie des résultats'!$AG$14)=0,"",'Saisie des résultats'!$AG$14)</f>
        <v/>
      </c>
      <c r="P30" s="16" t="e">
        <f>IF(COUNTA('Saisie des résultats'!#REF!)=0,"",'Saisie des résultats'!#REF!)</f>
        <v>#REF!</v>
      </c>
      <c r="Q30" s="16" t="str">
        <f>IF(COUNTA('Saisie des résultats'!$AG$15)=0,"",'Saisie des résultats'!$AG$15)</f>
        <v/>
      </c>
      <c r="R30" s="16" t="e">
        <f>IF(COUNTA('Saisie des résultats'!#REF!)=0,"",'Saisie des résultats'!#REF!)</f>
        <v>#REF!</v>
      </c>
      <c r="S30" s="16" t="str">
        <f>IF(COUNTA('Saisie des résultats'!$AG$16)=0,"",'Saisie des résultats'!$AG$16)</f>
        <v/>
      </c>
      <c r="T30" s="16" t="e">
        <f>IF(COUNTA('Saisie des résultats'!#REF!)=0,"",'Saisie des résultats'!#REF!)</f>
        <v>#REF!</v>
      </c>
      <c r="U30" s="16" t="str">
        <f>IF(COUNTA('Saisie des résultats'!$AG$17)=0,"",'Saisie des résultats'!$AG$17)</f>
        <v/>
      </c>
      <c r="V30" s="16" t="e">
        <f>IF(COUNTA('Saisie des résultats'!#REF!)=0,"",'Saisie des résultats'!#REF!)</f>
        <v>#REF!</v>
      </c>
      <c r="W30" s="16" t="str">
        <f>IF(COUNTA('Saisie des résultats'!$AG$18)=0,"",'Saisie des résultats'!$AG$18)</f>
        <v/>
      </c>
      <c r="X30" s="16" t="e">
        <f>IF(COUNTA('Saisie des résultats'!#REF!)=0,"",'Saisie des résultats'!#REF!)</f>
        <v>#REF!</v>
      </c>
      <c r="Y30" s="16" t="str">
        <f>IF(COUNTA('Saisie des résultats'!$AG$19)=0,"",'Saisie des résultats'!$AG$19)</f>
        <v/>
      </c>
      <c r="Z30" s="16" t="e">
        <f>IF(COUNTA('Saisie des résultats'!#REF!)=0,"",'Saisie des résultats'!#REF!)</f>
        <v>#REF!</v>
      </c>
      <c r="AA30" s="16" t="str">
        <f>IF(COUNTA('Saisie des résultats'!$AG$20)=0,"",'Saisie des résultats'!$AG$20)</f>
        <v/>
      </c>
      <c r="AB30" s="16" t="e">
        <f>IF(COUNTA('Saisie des résultats'!#REF!)=0,"",'Saisie des résultats'!#REF!)</f>
        <v>#REF!</v>
      </c>
      <c r="AC30" s="16" t="str">
        <f>IF(COUNTA('Saisie des résultats'!$AG$21)=0,"",'Saisie des résultats'!$AG$21)</f>
        <v/>
      </c>
      <c r="AD30" s="16" t="e">
        <f>IF(COUNTA('Saisie des résultats'!#REF!)=0,"",'Saisie des résultats'!#REF!)</f>
        <v>#REF!</v>
      </c>
      <c r="AE30" s="16" t="str">
        <f>IF(COUNTA('Saisie des résultats'!$AG$22)=0,"",'Saisie des résultats'!$AG$22)</f>
        <v/>
      </c>
      <c r="AF30" s="16" t="e">
        <f>IF(COUNTA('Saisie des résultats'!#REF!)=0,"",'Saisie des résultats'!#REF!)</f>
        <v>#REF!</v>
      </c>
      <c r="AG30" s="16" t="str">
        <f>IF(COUNTA('Saisie des résultats'!$AG$23)=0,"",'Saisie des résultats'!$AG$23)</f>
        <v/>
      </c>
      <c r="AH30" s="16" t="e">
        <f>IF(COUNTA('Saisie des résultats'!#REF!)=0,"",'Saisie des résultats'!#REF!)</f>
        <v>#REF!</v>
      </c>
      <c r="AI30" s="16" t="str">
        <f>IF(COUNTA('Saisie des résultats'!$AG$24)=0,"",'Saisie des résultats'!$AG$24)</f>
        <v/>
      </c>
      <c r="AJ30" s="16" t="e">
        <f>IF(COUNTA('Saisie des résultats'!#REF!)=0,"",'Saisie des résultats'!#REF!)</f>
        <v>#REF!</v>
      </c>
      <c r="AK30" s="16" t="str">
        <f>IF(COUNTA('Saisie des résultats'!$AG$25)=0,"",'Saisie des résultats'!$AG$25)</f>
        <v/>
      </c>
      <c r="AL30" s="16" t="e">
        <f>IF(COUNTA('Saisie des résultats'!#REF!)=0,"",'Saisie des résultats'!#REF!)</f>
        <v>#REF!</v>
      </c>
      <c r="AM30" s="16" t="str">
        <f>IF(COUNTA('Saisie des résultats'!$AG$26)=0,"",'Saisie des résultats'!$AG$26)</f>
        <v/>
      </c>
      <c r="AN30" s="16" t="e">
        <f>IF(COUNTA('Saisie des résultats'!#REF!)=0,"",'Saisie des résultats'!#REF!)</f>
        <v>#REF!</v>
      </c>
      <c r="AO30" s="16" t="str">
        <f>IF(COUNTA('Saisie des résultats'!$AG$27)=0,"",'Saisie des résultats'!$AG$27)</f>
        <v/>
      </c>
      <c r="AP30" s="16" t="str">
        <f>IF(COUNTA('Épreuves facultatives'!$BG$6)=0,"",'Épreuves facultatives'!$BG$6)</f>
        <v/>
      </c>
      <c r="AQ30" s="16" t="str">
        <f>IF(COUNTA('Saisie des résultats'!$AG$28)=0,"",'Saisie des résultats'!$AG$28)</f>
        <v/>
      </c>
      <c r="AR30" s="16" t="str">
        <f>IF(COUNTA('Épreuves facultatives'!$BG$7)=0,"",'Épreuves facultatives'!$BG$7)</f>
        <v/>
      </c>
      <c r="AS30" s="16" t="str">
        <f>IF(COUNTA('Saisie des résultats'!$AG$29)=0,"",'Saisie des résultats'!$AG$29)</f>
        <v/>
      </c>
      <c r="AT30" s="16" t="str">
        <f>IF(COUNTA('Épreuves facultatives'!$BG$8)=0,"",'Épreuves facultatives'!$BG$8)</f>
        <v/>
      </c>
      <c r="AU30" s="16" t="str">
        <f>IF(COUNTA('Saisie des résultats'!$AG$30)=0,"",'Saisie des résultats'!$AG$30)</f>
        <v/>
      </c>
      <c r="AV30" s="16" t="str">
        <f>IF(COUNTA('Épreuves facultatives'!$BG$9)=0,"",'Épreuves facultatives'!$BG$9)</f>
        <v/>
      </c>
      <c r="AW30" s="16" t="str">
        <f>IF(COUNTA('Saisie des résultats'!$AG$31)=0,"",'Saisie des résultats'!$AG$31)</f>
        <v/>
      </c>
      <c r="AX30" s="16" t="str">
        <f>IF(COUNTA('Épreuves facultatives'!$BG$10)=0,"",'Épreuves facultatives'!$BG$10)</f>
        <v/>
      </c>
      <c r="AY30" s="16" t="str">
        <f>IF(COUNTA('Épreuves facultatives'!$BF$11)=0,"",'Épreuves facultatives'!$BF$11)</f>
        <v/>
      </c>
      <c r="AZ30" s="16" t="str">
        <f>IF(COUNTA('Épreuves facultatives'!$BG$11)=0,"",'Épreuves facultatives'!$BG$11)</f>
        <v/>
      </c>
      <c r="BA30" s="16" t="str">
        <f>IF(COUNTA('Épreuves facultatives'!$BF$12)=0,"",'Épreuves facultatives'!$BF$12)</f>
        <v/>
      </c>
      <c r="BB30" s="16" t="str">
        <f>IF(COUNTA('Épreuves facultatives'!$BG$12)=0,"",'Épreuves facultatives'!$BG$12)</f>
        <v/>
      </c>
      <c r="BC30" s="16" t="str">
        <f>IF(COUNTA('Épreuves facultatives'!$BF$13)=0,"",'Épreuves facultatives'!$BF$13)</f>
        <v/>
      </c>
      <c r="BD30" s="16" t="str">
        <f>IF(COUNTA('Épreuves facultatives'!$BG$13)=0,"",'Épreuves facultatives'!$BG$13)</f>
        <v/>
      </c>
      <c r="BE30" s="16" t="str">
        <f>IF(COUNTA('Épreuves facultatives'!$BF$14)=0,"",'Épreuves facultatives'!$BF$14)</f>
        <v/>
      </c>
      <c r="BF30" s="16" t="str">
        <f>IF(COUNTA('Épreuves facultatives'!$BG$14)=0,"",'Épreuves facultatives'!$BG$14)</f>
        <v/>
      </c>
      <c r="BG30" s="16" t="str">
        <f>IF(COUNTA('Épreuves facultatives'!$BF$15)=0,"",'Épreuves facultatives'!$BF$15)</f>
        <v/>
      </c>
      <c r="BH30" s="16" t="str">
        <f>IF(COUNTA('Épreuves facultatives'!$BG$15)=0,"",'Épreuves facultatives'!$BG$15)</f>
        <v/>
      </c>
      <c r="BI30" s="16" t="str">
        <f>IF(COUNTA('Saisie des résultats'!$AG$29)=0,"",'Saisie des résultats'!$AG$29)</f>
        <v/>
      </c>
      <c r="BJ30" s="16" t="e">
        <f>IF(COUNTA('Saisie des résultats'!#REF!)=0,"",'Saisie des résultats'!#REF!)</f>
        <v>#REF!</v>
      </c>
      <c r="BK30" s="16" t="str">
        <f>IF(COUNTA('Saisie des résultats'!$AG$28)=0,"",'Saisie des résultats'!$AG$28)</f>
        <v/>
      </c>
      <c r="BL30" s="16" t="e">
        <f>IF(COUNTA('Saisie des résultats'!#REF!)=0,"",'Saisie des résultats'!#REF!)</f>
        <v>#REF!</v>
      </c>
      <c r="BM30" s="16" t="e">
        <f>IF(COUNTA('Saisie des résultats'!#REF!)=0,"",'Saisie des résultats'!#REF!)</f>
        <v>#REF!</v>
      </c>
      <c r="BZ30" s="217" t="str">
        <f t="shared" si="0"/>
        <v/>
      </c>
      <c r="CB30" s="217" t="str">
        <f t="shared" si="1"/>
        <v/>
      </c>
    </row>
    <row r="31" spans="1:80">
      <c r="A31" s="11" t="str">
        <f>'Liste élèves'!A34</f>
        <v/>
      </c>
      <c r="B31" s="17" t="str">
        <f>références!K29</f>
        <v/>
      </c>
      <c r="C31" s="16" t="str">
        <f>IF(COUNTA('Saisie des résultats'!$AH$8)=0,"",'Saisie des résultats'!$AH$8)</f>
        <v/>
      </c>
      <c r="D31" s="16" t="e">
        <f>IF(COUNTA('Saisie des résultats'!#REF!)=0,"",'Saisie des résultats'!#REF!)</f>
        <v>#REF!</v>
      </c>
      <c r="E31" s="16" t="str">
        <f>IF(COUNTA('Saisie des résultats'!$AH$9)=0,"",'Saisie des résultats'!$AH$9)</f>
        <v/>
      </c>
      <c r="F31" s="16" t="e">
        <f>IF(COUNTA('Saisie des résultats'!#REF!)=0,"",'Saisie des résultats'!#REF!)</f>
        <v>#REF!</v>
      </c>
      <c r="G31" s="16" t="str">
        <f>IF(COUNTA('Saisie des résultats'!$AH$10)=0,"",'Saisie des résultats'!$AH$10)</f>
        <v/>
      </c>
      <c r="H31" s="16" t="e">
        <f>IF(COUNTA('Saisie des résultats'!#REF!)=0,"",'Saisie des résultats'!#REF!)</f>
        <v>#REF!</v>
      </c>
      <c r="I31" s="16" t="str">
        <f>IF(COUNTA('Saisie des résultats'!$AH$11)=0,"",'Saisie des résultats'!$AH$11)</f>
        <v/>
      </c>
      <c r="J31" s="16" t="e">
        <f>IF(COUNTA('Saisie des résultats'!#REF!)=0,"",'Saisie des résultats'!#REF!)</f>
        <v>#REF!</v>
      </c>
      <c r="K31" s="16" t="str">
        <f>IF(COUNTA('Saisie des résultats'!$AH$12)=0,"",'Saisie des résultats'!$AH$12)</f>
        <v/>
      </c>
      <c r="L31" s="16" t="e">
        <f>IF(COUNTA('Saisie des résultats'!#REF!)=0,"",'Saisie des résultats'!#REF!)</f>
        <v>#REF!</v>
      </c>
      <c r="M31" s="16" t="str">
        <f>IF(COUNTA('Saisie des résultats'!$AH$13)=0,"",'Saisie des résultats'!$AH$13)</f>
        <v/>
      </c>
      <c r="N31" s="16" t="e">
        <f>IF(COUNTA('Saisie des résultats'!#REF!)=0,"",'Saisie des résultats'!#REF!)</f>
        <v>#REF!</v>
      </c>
      <c r="O31" s="16" t="str">
        <f>IF(COUNTA('Saisie des résultats'!$AH$14)=0,"",'Saisie des résultats'!$AH$14)</f>
        <v/>
      </c>
      <c r="P31" s="16" t="e">
        <f>IF(COUNTA('Saisie des résultats'!#REF!)=0,"",'Saisie des résultats'!#REF!)</f>
        <v>#REF!</v>
      </c>
      <c r="Q31" s="16" t="str">
        <f>IF(COUNTA('Saisie des résultats'!$AH$15)=0,"",'Saisie des résultats'!$AH$15)</f>
        <v/>
      </c>
      <c r="R31" s="16" t="e">
        <f>IF(COUNTA('Saisie des résultats'!#REF!)=0,"",'Saisie des résultats'!#REF!)</f>
        <v>#REF!</v>
      </c>
      <c r="S31" s="16" t="str">
        <f>IF(COUNTA('Saisie des résultats'!$AH$16)=0,"",'Saisie des résultats'!$AH$16)</f>
        <v/>
      </c>
      <c r="T31" s="16" t="e">
        <f>IF(COUNTA('Saisie des résultats'!#REF!)=0,"",'Saisie des résultats'!#REF!)</f>
        <v>#REF!</v>
      </c>
      <c r="U31" s="16" t="str">
        <f>IF(COUNTA('Saisie des résultats'!$AH$17)=0,"",'Saisie des résultats'!$AH$17)</f>
        <v/>
      </c>
      <c r="V31" s="16" t="e">
        <f>IF(COUNTA('Saisie des résultats'!#REF!)=0,"",'Saisie des résultats'!#REF!)</f>
        <v>#REF!</v>
      </c>
      <c r="W31" s="16" t="str">
        <f>IF(COUNTA('Saisie des résultats'!$AH$18)=0,"",'Saisie des résultats'!$AH$18)</f>
        <v/>
      </c>
      <c r="X31" s="16" t="e">
        <f>IF(COUNTA('Saisie des résultats'!#REF!)=0,"",'Saisie des résultats'!#REF!)</f>
        <v>#REF!</v>
      </c>
      <c r="Y31" s="16" t="str">
        <f>IF(COUNTA('Saisie des résultats'!$AH$19)=0,"",'Saisie des résultats'!$AH$19)</f>
        <v/>
      </c>
      <c r="Z31" s="16" t="e">
        <f>IF(COUNTA('Saisie des résultats'!#REF!)=0,"",'Saisie des résultats'!#REF!)</f>
        <v>#REF!</v>
      </c>
      <c r="AA31" s="16" t="str">
        <f>IF(COUNTA('Saisie des résultats'!$AH$20)=0,"",'Saisie des résultats'!$AH$20)</f>
        <v/>
      </c>
      <c r="AB31" s="16" t="e">
        <f>IF(COUNTA('Saisie des résultats'!#REF!)=0,"",'Saisie des résultats'!#REF!)</f>
        <v>#REF!</v>
      </c>
      <c r="AC31" s="16" t="str">
        <f>IF(COUNTA('Saisie des résultats'!$AH$21)=0,"",'Saisie des résultats'!$AH$21)</f>
        <v/>
      </c>
      <c r="AD31" s="16" t="e">
        <f>IF(COUNTA('Saisie des résultats'!#REF!)=0,"",'Saisie des résultats'!#REF!)</f>
        <v>#REF!</v>
      </c>
      <c r="AE31" s="16" t="str">
        <f>IF(COUNTA('Saisie des résultats'!$AH$22)=0,"",'Saisie des résultats'!$AH$22)</f>
        <v/>
      </c>
      <c r="AF31" s="16" t="e">
        <f>IF(COUNTA('Saisie des résultats'!#REF!)=0,"",'Saisie des résultats'!#REF!)</f>
        <v>#REF!</v>
      </c>
      <c r="AG31" s="16" t="str">
        <f>IF(COUNTA('Saisie des résultats'!$AH$23)=0,"",'Saisie des résultats'!$AH$23)</f>
        <v/>
      </c>
      <c r="AH31" s="16" t="e">
        <f>IF(COUNTA('Saisie des résultats'!#REF!)=0,"",'Saisie des résultats'!#REF!)</f>
        <v>#REF!</v>
      </c>
      <c r="AI31" s="16" t="str">
        <f>IF(COUNTA('Saisie des résultats'!$AH$24)=0,"",'Saisie des résultats'!$AH$24)</f>
        <v/>
      </c>
      <c r="AJ31" s="16" t="e">
        <f>IF(COUNTA('Saisie des résultats'!#REF!)=0,"",'Saisie des résultats'!#REF!)</f>
        <v>#REF!</v>
      </c>
      <c r="AK31" s="16" t="str">
        <f>IF(COUNTA('Saisie des résultats'!$AH$25)=0,"",'Saisie des résultats'!$AH$25)</f>
        <v/>
      </c>
      <c r="AL31" s="16" t="e">
        <f>IF(COUNTA('Saisie des résultats'!#REF!)=0,"",'Saisie des résultats'!#REF!)</f>
        <v>#REF!</v>
      </c>
      <c r="AM31" s="16" t="str">
        <f>IF(COUNTA('Saisie des résultats'!$AH$26)=0,"",'Saisie des résultats'!$AH$26)</f>
        <v/>
      </c>
      <c r="AN31" s="16" t="e">
        <f>IF(COUNTA('Saisie des résultats'!#REF!)=0,"",'Saisie des résultats'!#REF!)</f>
        <v>#REF!</v>
      </c>
      <c r="AO31" s="16" t="str">
        <f>IF(COUNTA('Saisie des résultats'!$AH$27)=0,"",'Saisie des résultats'!$AH$27)</f>
        <v/>
      </c>
      <c r="AP31" s="16" t="str">
        <f>IF(COUNTA('Épreuves facultatives'!$BI$6)=0,"",'Épreuves facultatives'!$BI$6)</f>
        <v/>
      </c>
      <c r="AQ31" s="16" t="str">
        <f>IF(COUNTA('Saisie des résultats'!$AH$28)=0,"",'Saisie des résultats'!$AH$28)</f>
        <v/>
      </c>
      <c r="AR31" s="16" t="str">
        <f>IF(COUNTA('Épreuves facultatives'!$BI$7)=0,"",'Épreuves facultatives'!$BI$7)</f>
        <v/>
      </c>
      <c r="AS31" s="16" t="str">
        <f>IF(COUNTA('Saisie des résultats'!$AH$29)=0,"",'Saisie des résultats'!$AH$29)</f>
        <v/>
      </c>
      <c r="AT31" s="16" t="str">
        <f>IF(COUNTA('Épreuves facultatives'!$BI$8)=0,"",'Épreuves facultatives'!$BI$8)</f>
        <v/>
      </c>
      <c r="AU31" s="16" t="str">
        <f>IF(COUNTA('Saisie des résultats'!$AH$30)=0,"",'Saisie des résultats'!$AH$30)</f>
        <v/>
      </c>
      <c r="AV31" s="16" t="str">
        <f>IF(COUNTA('Épreuves facultatives'!$BI$9)=0,"",'Épreuves facultatives'!$BI$9)</f>
        <v/>
      </c>
      <c r="AW31" s="16" t="str">
        <f>IF(COUNTA('Saisie des résultats'!$AH$31)=0,"",'Saisie des résultats'!$AH$31)</f>
        <v/>
      </c>
      <c r="AX31" s="16" t="str">
        <f>IF(COUNTA('Épreuves facultatives'!$BI$10)=0,"",'Épreuves facultatives'!$BI$10)</f>
        <v/>
      </c>
      <c r="AY31" s="16" t="str">
        <f>IF(COUNTA('Épreuves facultatives'!$BH$11)=0,"",'Épreuves facultatives'!$BH$11)</f>
        <v/>
      </c>
      <c r="AZ31" s="16" t="str">
        <f>IF(COUNTA('Épreuves facultatives'!$BI$11)=0,"",'Épreuves facultatives'!$BI$11)</f>
        <v/>
      </c>
      <c r="BA31" s="16" t="str">
        <f>IF(COUNTA('Épreuves facultatives'!$BH$12)=0,"",'Épreuves facultatives'!$BH$12)</f>
        <v/>
      </c>
      <c r="BB31" s="16" t="str">
        <f>IF(COUNTA('Épreuves facultatives'!$BI$12)=0,"",'Épreuves facultatives'!$BI$12)</f>
        <v/>
      </c>
      <c r="BC31" s="16" t="str">
        <f>IF(COUNTA('Épreuves facultatives'!$BH$13)=0,"",'Épreuves facultatives'!$BH$13)</f>
        <v/>
      </c>
      <c r="BD31" s="16" t="str">
        <f>IF(COUNTA('Épreuves facultatives'!$BI$13)=0,"",'Épreuves facultatives'!$BI$13)</f>
        <v/>
      </c>
      <c r="BE31" s="16" t="str">
        <f>IF(COUNTA('Épreuves facultatives'!$BH$14)=0,"",'Épreuves facultatives'!$BH$14)</f>
        <v/>
      </c>
      <c r="BF31" s="16" t="str">
        <f>IF(COUNTA('Épreuves facultatives'!$BI$14)=0,"",'Épreuves facultatives'!$BI$14)</f>
        <v/>
      </c>
      <c r="BG31" s="16" t="str">
        <f>IF(COUNTA('Épreuves facultatives'!$BH$15)=0,"",'Épreuves facultatives'!$BH$15)</f>
        <v/>
      </c>
      <c r="BH31" s="16" t="str">
        <f>IF(COUNTA('Épreuves facultatives'!$BI$15)=0,"",'Épreuves facultatives'!$BI$15)</f>
        <v/>
      </c>
      <c r="BI31" s="16" t="str">
        <f>IF(COUNTA('Saisie des résultats'!$AH$29)=0,"",'Saisie des résultats'!$AH$29)</f>
        <v/>
      </c>
      <c r="BJ31" s="16" t="e">
        <f>IF(COUNTA('Saisie des résultats'!#REF!)=0,"",'Saisie des résultats'!#REF!)</f>
        <v>#REF!</v>
      </c>
      <c r="BK31" s="16" t="str">
        <f>IF(COUNTA('Saisie des résultats'!$AH$28)=0,"",'Saisie des résultats'!$AH$28)</f>
        <v/>
      </c>
      <c r="BL31" s="16" t="e">
        <f>IF(COUNTA('Saisie des résultats'!#REF!)=0,"",'Saisie des résultats'!#REF!)</f>
        <v>#REF!</v>
      </c>
      <c r="BM31" s="16" t="e">
        <f>IF(COUNTA('Saisie des résultats'!#REF!)=0,"",'Saisie des résultats'!#REF!)</f>
        <v>#REF!</v>
      </c>
      <c r="BZ31" s="217" t="str">
        <f t="shared" si="0"/>
        <v/>
      </c>
      <c r="CB31" s="217" t="str">
        <f t="shared" si="1"/>
        <v/>
      </c>
    </row>
    <row r="32" spans="1:80">
      <c r="A32" s="11" t="str">
        <f>'Liste élèves'!A35</f>
        <v/>
      </c>
      <c r="B32" s="17" t="str">
        <f>références!K30</f>
        <v/>
      </c>
      <c r="C32" s="16" t="str">
        <f>IF(COUNTA('Saisie des résultats'!$AI$8)=0,"",'Saisie des résultats'!$AI$8)</f>
        <v/>
      </c>
      <c r="D32" s="16" t="e">
        <f>IF(COUNTA('Saisie des résultats'!#REF!)=0,"",'Saisie des résultats'!#REF!)</f>
        <v>#REF!</v>
      </c>
      <c r="E32" s="16" t="str">
        <f>IF(COUNTA('Saisie des résultats'!$AI$9)=0,"",'Saisie des résultats'!$AI$9)</f>
        <v/>
      </c>
      <c r="F32" s="16" t="e">
        <f>IF(COUNTA('Saisie des résultats'!#REF!)=0,"",'Saisie des résultats'!#REF!)</f>
        <v>#REF!</v>
      </c>
      <c r="G32" s="16" t="str">
        <f>IF(COUNTA('Saisie des résultats'!$AI$10)=0,"",'Saisie des résultats'!$AI$10)</f>
        <v/>
      </c>
      <c r="H32" s="16" t="e">
        <f>IF(COUNTA('Saisie des résultats'!#REF!)=0,"",'Saisie des résultats'!#REF!)</f>
        <v>#REF!</v>
      </c>
      <c r="I32" s="16" t="str">
        <f>IF(COUNTA('Saisie des résultats'!$AI$11)=0,"",'Saisie des résultats'!$AI$11)</f>
        <v/>
      </c>
      <c r="J32" s="16" t="e">
        <f>IF(COUNTA('Saisie des résultats'!#REF!)=0,"",'Saisie des résultats'!#REF!)</f>
        <v>#REF!</v>
      </c>
      <c r="K32" s="16" t="str">
        <f>IF(COUNTA('Saisie des résultats'!$AI$12)=0,"",'Saisie des résultats'!$AI$12)</f>
        <v/>
      </c>
      <c r="L32" s="16" t="e">
        <f>IF(COUNTA('Saisie des résultats'!#REF!)=0,"",'Saisie des résultats'!#REF!)</f>
        <v>#REF!</v>
      </c>
      <c r="M32" s="16" t="str">
        <f>IF(COUNTA('Saisie des résultats'!$AI$13)=0,"",'Saisie des résultats'!$AI$13)</f>
        <v/>
      </c>
      <c r="N32" s="16" t="e">
        <f>IF(COUNTA('Saisie des résultats'!#REF!)=0,"",'Saisie des résultats'!#REF!)</f>
        <v>#REF!</v>
      </c>
      <c r="O32" s="16" t="str">
        <f>IF(COUNTA('Saisie des résultats'!$AI$14)=0,"",'Saisie des résultats'!$AI$14)</f>
        <v/>
      </c>
      <c r="P32" s="16" t="e">
        <f>IF(COUNTA('Saisie des résultats'!#REF!)=0,"",'Saisie des résultats'!#REF!)</f>
        <v>#REF!</v>
      </c>
      <c r="Q32" s="16" t="str">
        <f>IF(COUNTA('Saisie des résultats'!$AI$15)=0,"",'Saisie des résultats'!$AI$15)</f>
        <v/>
      </c>
      <c r="R32" s="16" t="e">
        <f>IF(COUNTA('Saisie des résultats'!#REF!)=0,"",'Saisie des résultats'!#REF!)</f>
        <v>#REF!</v>
      </c>
      <c r="S32" s="16" t="str">
        <f>IF(COUNTA('Saisie des résultats'!$AI$16)=0,"",'Saisie des résultats'!$AI$16)</f>
        <v/>
      </c>
      <c r="T32" s="16" t="e">
        <f>IF(COUNTA('Saisie des résultats'!#REF!)=0,"",'Saisie des résultats'!#REF!)</f>
        <v>#REF!</v>
      </c>
      <c r="U32" s="16" t="str">
        <f>IF(COUNTA('Saisie des résultats'!$AI$17)=0,"",'Saisie des résultats'!$AI$17)</f>
        <v/>
      </c>
      <c r="V32" s="16" t="e">
        <f>IF(COUNTA('Saisie des résultats'!#REF!)=0,"",'Saisie des résultats'!#REF!)</f>
        <v>#REF!</v>
      </c>
      <c r="W32" s="16" t="str">
        <f>IF(COUNTA('Saisie des résultats'!$AI$18)=0,"",'Saisie des résultats'!$AI$18)</f>
        <v/>
      </c>
      <c r="X32" s="16" t="e">
        <f>IF(COUNTA('Saisie des résultats'!#REF!)=0,"",'Saisie des résultats'!#REF!)</f>
        <v>#REF!</v>
      </c>
      <c r="Y32" s="16" t="str">
        <f>IF(COUNTA('Saisie des résultats'!$AI$19)=0,"",'Saisie des résultats'!$AI$19)</f>
        <v/>
      </c>
      <c r="Z32" s="16" t="e">
        <f>IF(COUNTA('Saisie des résultats'!#REF!)=0,"",'Saisie des résultats'!#REF!)</f>
        <v>#REF!</v>
      </c>
      <c r="AA32" s="16" t="str">
        <f>IF(COUNTA('Saisie des résultats'!$AI$20)=0,"",'Saisie des résultats'!$AI$20)</f>
        <v/>
      </c>
      <c r="AB32" s="16" t="e">
        <f>IF(COUNTA('Saisie des résultats'!#REF!)=0,"",'Saisie des résultats'!#REF!)</f>
        <v>#REF!</v>
      </c>
      <c r="AC32" s="16" t="str">
        <f>IF(COUNTA('Saisie des résultats'!$AI$21)=0,"",'Saisie des résultats'!$AI$21)</f>
        <v/>
      </c>
      <c r="AD32" s="16" t="e">
        <f>IF(COUNTA('Saisie des résultats'!#REF!)=0,"",'Saisie des résultats'!#REF!)</f>
        <v>#REF!</v>
      </c>
      <c r="AE32" s="16" t="str">
        <f>IF(COUNTA('Saisie des résultats'!$AI$22)=0,"",'Saisie des résultats'!$AI$22)</f>
        <v/>
      </c>
      <c r="AF32" s="16" t="e">
        <f>IF(COUNTA('Saisie des résultats'!#REF!)=0,"",'Saisie des résultats'!#REF!)</f>
        <v>#REF!</v>
      </c>
      <c r="AG32" s="16" t="str">
        <f>IF(COUNTA('Saisie des résultats'!$AI$23)=0,"",'Saisie des résultats'!$AI$23)</f>
        <v/>
      </c>
      <c r="AH32" s="16" t="e">
        <f>IF(COUNTA('Saisie des résultats'!#REF!)=0,"",'Saisie des résultats'!#REF!)</f>
        <v>#REF!</v>
      </c>
      <c r="AI32" s="16" t="str">
        <f>IF(COUNTA('Saisie des résultats'!$AI$24)=0,"",'Saisie des résultats'!$AI$24)</f>
        <v/>
      </c>
      <c r="AJ32" s="16" t="e">
        <f>IF(COUNTA('Saisie des résultats'!#REF!)=0,"",'Saisie des résultats'!#REF!)</f>
        <v>#REF!</v>
      </c>
      <c r="AK32" s="16" t="str">
        <f>IF(COUNTA('Saisie des résultats'!$AI$25)=0,"",'Saisie des résultats'!$AI$25)</f>
        <v/>
      </c>
      <c r="AL32" s="16" t="e">
        <f>IF(COUNTA('Saisie des résultats'!#REF!)=0,"",'Saisie des résultats'!#REF!)</f>
        <v>#REF!</v>
      </c>
      <c r="AM32" s="16" t="str">
        <f>IF(COUNTA('Saisie des résultats'!$AI$26)=0,"",'Saisie des résultats'!$AI$26)</f>
        <v/>
      </c>
      <c r="AN32" s="16" t="e">
        <f>IF(COUNTA('Saisie des résultats'!#REF!)=0,"",'Saisie des résultats'!#REF!)</f>
        <v>#REF!</v>
      </c>
      <c r="AO32" s="16" t="str">
        <f>IF(COUNTA('Saisie des résultats'!$AI$27)=0,"",'Saisie des résultats'!$AI$27)</f>
        <v/>
      </c>
      <c r="AP32" s="16" t="str">
        <f>IF(COUNTA('Épreuves facultatives'!$BK$6)=0,"",'Épreuves facultatives'!$BK$6)</f>
        <v/>
      </c>
      <c r="AQ32" s="16" t="str">
        <f>IF(COUNTA('Saisie des résultats'!$AI$28)=0,"",'Saisie des résultats'!$AI$28)</f>
        <v/>
      </c>
      <c r="AR32" s="16" t="str">
        <f>IF(COUNTA('Épreuves facultatives'!$BK$7)=0,"",'Épreuves facultatives'!$BK$7)</f>
        <v/>
      </c>
      <c r="AS32" s="16" t="str">
        <f>IF(COUNTA('Saisie des résultats'!$AI$29)=0,"",'Saisie des résultats'!$AI$29)</f>
        <v/>
      </c>
      <c r="AT32" s="16" t="str">
        <f>IF(COUNTA('Épreuves facultatives'!$BK$8)=0,"",'Épreuves facultatives'!$BK$8)</f>
        <v/>
      </c>
      <c r="AU32" s="16" t="str">
        <f>IF(COUNTA('Saisie des résultats'!$AI$30)=0,"",'Saisie des résultats'!$AI$30)</f>
        <v/>
      </c>
      <c r="AV32" s="16" t="str">
        <f>IF(COUNTA('Épreuves facultatives'!$BK$9)=0,"",'Épreuves facultatives'!$BK$9)</f>
        <v/>
      </c>
      <c r="AW32" s="16" t="str">
        <f>IF(COUNTA('Saisie des résultats'!$AI$31)=0,"",'Saisie des résultats'!$AI$31)</f>
        <v/>
      </c>
      <c r="AX32" s="16" t="str">
        <f>IF(COUNTA('Épreuves facultatives'!$BK$10)=0,"",'Épreuves facultatives'!$BK$10)</f>
        <v/>
      </c>
      <c r="AY32" s="16" t="str">
        <f>IF(COUNTA('Épreuves facultatives'!$BJ$11)=0,"",'Épreuves facultatives'!$BJ$11)</f>
        <v/>
      </c>
      <c r="AZ32" s="16" t="str">
        <f>IF(COUNTA('Épreuves facultatives'!$BK$11)=0,"",'Épreuves facultatives'!$BK$11)</f>
        <v/>
      </c>
      <c r="BA32" s="16" t="str">
        <f>IF(COUNTA('Épreuves facultatives'!$BJ$12)=0,"",'Épreuves facultatives'!$BJ$12)</f>
        <v/>
      </c>
      <c r="BB32" s="16" t="str">
        <f>IF(COUNTA('Épreuves facultatives'!$BK$12)=0,"",'Épreuves facultatives'!$BK$12)</f>
        <v/>
      </c>
      <c r="BC32" s="16" t="str">
        <f>IF(COUNTA('Épreuves facultatives'!$BJ$13)=0,"",'Épreuves facultatives'!$BJ$13)</f>
        <v/>
      </c>
      <c r="BD32" s="16" t="str">
        <f>IF(COUNTA('Épreuves facultatives'!$BK$13)=0,"",'Épreuves facultatives'!$BK$13)</f>
        <v/>
      </c>
      <c r="BE32" s="16" t="str">
        <f>IF(COUNTA('Épreuves facultatives'!$BJ$14)=0,"",'Épreuves facultatives'!$BJ$14)</f>
        <v/>
      </c>
      <c r="BF32" s="16" t="str">
        <f>IF(COUNTA('Épreuves facultatives'!$BK$14)=0,"",'Épreuves facultatives'!$BK$14)</f>
        <v/>
      </c>
      <c r="BG32" s="16" t="str">
        <f>IF(COUNTA('Épreuves facultatives'!$BJ$15)=0,"",'Épreuves facultatives'!$BJ$15)</f>
        <v/>
      </c>
      <c r="BH32" s="16" t="str">
        <f>IF(COUNTA('Épreuves facultatives'!$BK$15)=0,"",'Épreuves facultatives'!$BK$15)</f>
        <v/>
      </c>
      <c r="BI32" s="16" t="str">
        <f>IF(COUNTA('Saisie des résultats'!$AI$29)=0,"",'Saisie des résultats'!$AI$29)</f>
        <v/>
      </c>
      <c r="BJ32" s="16" t="e">
        <f>IF(COUNTA('Saisie des résultats'!#REF!)=0,"",'Saisie des résultats'!#REF!)</f>
        <v>#REF!</v>
      </c>
      <c r="BK32" s="16" t="str">
        <f>IF(COUNTA('Saisie des résultats'!$AI$28)=0,"",'Saisie des résultats'!$AI$28)</f>
        <v/>
      </c>
      <c r="BL32" s="16" t="e">
        <f>IF(COUNTA('Saisie des résultats'!#REF!)=0,"",'Saisie des résultats'!#REF!)</f>
        <v>#REF!</v>
      </c>
      <c r="BM32" s="16" t="e">
        <f>IF(COUNTA('Saisie des résultats'!#REF!)=0,"",'Saisie des résultats'!#REF!)</f>
        <v>#REF!</v>
      </c>
      <c r="BZ32" s="217" t="str">
        <f t="shared" si="0"/>
        <v/>
      </c>
      <c r="CB32" s="217" t="str">
        <f t="shared" si="1"/>
        <v/>
      </c>
    </row>
    <row r="33" spans="1:80">
      <c r="A33" s="11" t="str">
        <f>'Liste élèves'!A36</f>
        <v/>
      </c>
      <c r="B33" s="17" t="str">
        <f>références!K31</f>
        <v/>
      </c>
      <c r="C33" s="16" t="str">
        <f>IF(COUNTA('Saisie des résultats'!$AJ$8)=0,"",'Saisie des résultats'!$AJ$8)</f>
        <v/>
      </c>
      <c r="D33" s="16" t="e">
        <f>IF(COUNTA('Saisie des résultats'!#REF!)=0,"",'Saisie des résultats'!#REF!)</f>
        <v>#REF!</v>
      </c>
      <c r="E33" s="16" t="str">
        <f>IF(COUNTA('Saisie des résultats'!$AJ$9)=0,"",'Saisie des résultats'!$AJ$9)</f>
        <v/>
      </c>
      <c r="F33" s="16" t="e">
        <f>IF(COUNTA('Saisie des résultats'!#REF!)=0,"",'Saisie des résultats'!#REF!)</f>
        <v>#REF!</v>
      </c>
      <c r="G33" s="16" t="str">
        <f>IF(COUNTA('Saisie des résultats'!$AJ$10)=0,"",'Saisie des résultats'!$AJ$10)</f>
        <v/>
      </c>
      <c r="H33" s="16" t="e">
        <f>IF(COUNTA('Saisie des résultats'!#REF!)=0,"",'Saisie des résultats'!#REF!)</f>
        <v>#REF!</v>
      </c>
      <c r="I33" s="16" t="str">
        <f>IF(COUNTA('Saisie des résultats'!$AJ$11)=0,"",'Saisie des résultats'!$AJ$11)</f>
        <v/>
      </c>
      <c r="J33" s="16" t="e">
        <f>IF(COUNTA('Saisie des résultats'!#REF!)=0,"",'Saisie des résultats'!#REF!)</f>
        <v>#REF!</v>
      </c>
      <c r="K33" s="16" t="str">
        <f>IF(COUNTA('Saisie des résultats'!$AJ$12)=0,"",'Saisie des résultats'!$AJ$12)</f>
        <v/>
      </c>
      <c r="L33" s="16" t="e">
        <f>IF(COUNTA('Saisie des résultats'!#REF!)=0,"",'Saisie des résultats'!#REF!)</f>
        <v>#REF!</v>
      </c>
      <c r="M33" s="16" t="str">
        <f>IF(COUNTA('Saisie des résultats'!$AJ$13)=0,"",'Saisie des résultats'!$AJ$13)</f>
        <v/>
      </c>
      <c r="N33" s="16" t="e">
        <f>IF(COUNTA('Saisie des résultats'!#REF!)=0,"",'Saisie des résultats'!#REF!)</f>
        <v>#REF!</v>
      </c>
      <c r="O33" s="16" t="str">
        <f>IF(COUNTA('Saisie des résultats'!$AJ$14)=0,"",'Saisie des résultats'!$AJ$14)</f>
        <v/>
      </c>
      <c r="P33" s="16" t="e">
        <f>IF(COUNTA('Saisie des résultats'!#REF!)=0,"",'Saisie des résultats'!#REF!)</f>
        <v>#REF!</v>
      </c>
      <c r="Q33" s="16" t="str">
        <f>IF(COUNTA('Saisie des résultats'!$AJ$15)=0,"",'Saisie des résultats'!$AJ$15)</f>
        <v/>
      </c>
      <c r="R33" s="16" t="e">
        <f>IF(COUNTA('Saisie des résultats'!#REF!)=0,"",'Saisie des résultats'!#REF!)</f>
        <v>#REF!</v>
      </c>
      <c r="S33" s="16" t="str">
        <f>IF(COUNTA('Saisie des résultats'!$AJ$16)=0,"",'Saisie des résultats'!$AJ$16)</f>
        <v/>
      </c>
      <c r="T33" s="16" t="e">
        <f>IF(COUNTA('Saisie des résultats'!#REF!)=0,"",'Saisie des résultats'!#REF!)</f>
        <v>#REF!</v>
      </c>
      <c r="U33" s="16" t="str">
        <f>IF(COUNTA('Saisie des résultats'!$AJ$17)=0,"",'Saisie des résultats'!$AJ$17)</f>
        <v/>
      </c>
      <c r="V33" s="16" t="e">
        <f>IF(COUNTA('Saisie des résultats'!#REF!)=0,"",'Saisie des résultats'!#REF!)</f>
        <v>#REF!</v>
      </c>
      <c r="W33" s="16" t="str">
        <f>IF(COUNTA('Saisie des résultats'!$AJ$18)=0,"",'Saisie des résultats'!$AJ$18)</f>
        <v/>
      </c>
      <c r="X33" s="16" t="e">
        <f>IF(COUNTA('Saisie des résultats'!#REF!)=0,"",'Saisie des résultats'!#REF!)</f>
        <v>#REF!</v>
      </c>
      <c r="Y33" s="16" t="str">
        <f>IF(COUNTA('Saisie des résultats'!$AJ$19)=0,"",'Saisie des résultats'!$AJ$19)</f>
        <v/>
      </c>
      <c r="Z33" s="16" t="e">
        <f>IF(COUNTA('Saisie des résultats'!#REF!)=0,"",'Saisie des résultats'!#REF!)</f>
        <v>#REF!</v>
      </c>
      <c r="AA33" s="16" t="str">
        <f>IF(COUNTA('Saisie des résultats'!$AJ$20)=0,"",'Saisie des résultats'!$AJ$20)</f>
        <v/>
      </c>
      <c r="AB33" s="16" t="e">
        <f>IF(COUNTA('Saisie des résultats'!#REF!)=0,"",'Saisie des résultats'!#REF!)</f>
        <v>#REF!</v>
      </c>
      <c r="AC33" s="16" t="str">
        <f>IF(COUNTA('Saisie des résultats'!$AJ$21)=0,"",'Saisie des résultats'!$AJ$21)</f>
        <v/>
      </c>
      <c r="AD33" s="16" t="e">
        <f>IF(COUNTA('Saisie des résultats'!#REF!)=0,"",'Saisie des résultats'!#REF!)</f>
        <v>#REF!</v>
      </c>
      <c r="AE33" s="16" t="str">
        <f>IF(COUNTA('Saisie des résultats'!$AJ$22)=0,"",'Saisie des résultats'!$AJ$22)</f>
        <v/>
      </c>
      <c r="AF33" s="16" t="e">
        <f>IF(COUNTA('Saisie des résultats'!#REF!)=0,"",'Saisie des résultats'!#REF!)</f>
        <v>#REF!</v>
      </c>
      <c r="AG33" s="16" t="str">
        <f>IF(COUNTA('Saisie des résultats'!$AJ$23)=0,"",'Saisie des résultats'!$AJ$23)</f>
        <v/>
      </c>
      <c r="AH33" s="16" t="e">
        <f>IF(COUNTA('Saisie des résultats'!#REF!)=0,"",'Saisie des résultats'!#REF!)</f>
        <v>#REF!</v>
      </c>
      <c r="AI33" s="16" t="str">
        <f>IF(COUNTA('Saisie des résultats'!$AJ$24)=0,"",'Saisie des résultats'!$AJ$24)</f>
        <v/>
      </c>
      <c r="AJ33" s="16" t="e">
        <f>IF(COUNTA('Saisie des résultats'!#REF!)=0,"",'Saisie des résultats'!#REF!)</f>
        <v>#REF!</v>
      </c>
      <c r="AK33" s="16" t="str">
        <f>IF(COUNTA('Saisie des résultats'!$AJ$25)=0,"",'Saisie des résultats'!$AJ$25)</f>
        <v/>
      </c>
      <c r="AL33" s="16" t="e">
        <f>IF(COUNTA('Saisie des résultats'!#REF!)=0,"",'Saisie des résultats'!#REF!)</f>
        <v>#REF!</v>
      </c>
      <c r="AM33" s="16" t="str">
        <f>IF(COUNTA('Saisie des résultats'!$AJ$26)=0,"",'Saisie des résultats'!$AJ$26)</f>
        <v/>
      </c>
      <c r="AN33" s="16" t="e">
        <f>IF(COUNTA('Saisie des résultats'!#REF!)=0,"",'Saisie des résultats'!#REF!)</f>
        <v>#REF!</v>
      </c>
      <c r="AO33" s="16" t="str">
        <f>IF(COUNTA('Saisie des résultats'!$AJ$27)=0,"",'Saisie des résultats'!$AJ$27)</f>
        <v/>
      </c>
      <c r="AP33" s="16" t="str">
        <f>IF(COUNTA('Épreuves facultatives'!$BM$6)=0,"",'Épreuves facultatives'!$BM$6)</f>
        <v/>
      </c>
      <c r="AQ33" s="16" t="str">
        <f>IF(COUNTA('Saisie des résultats'!$AJ$28)=0,"",'Saisie des résultats'!$AJ$28)</f>
        <v/>
      </c>
      <c r="AR33" s="16" t="str">
        <f>IF(COUNTA('Épreuves facultatives'!$BM$7)=0,"",'Épreuves facultatives'!$BM$7)</f>
        <v/>
      </c>
      <c r="AS33" s="16" t="str">
        <f>IF(COUNTA('Saisie des résultats'!$AJ$29)=0,"",'Saisie des résultats'!$AJ$29)</f>
        <v/>
      </c>
      <c r="AT33" s="16" t="str">
        <f>IF(COUNTA('Épreuves facultatives'!$BM$8)=0,"",'Épreuves facultatives'!$BM$8)</f>
        <v/>
      </c>
      <c r="AU33" s="16" t="str">
        <f>IF(COUNTA('Saisie des résultats'!$AJ$30)=0,"",'Saisie des résultats'!$AJ$30)</f>
        <v/>
      </c>
      <c r="AV33" s="16" t="str">
        <f>IF(COUNTA('Épreuves facultatives'!$BM$9)=0,"",'Épreuves facultatives'!$BM$9)</f>
        <v/>
      </c>
      <c r="AW33" s="16" t="str">
        <f>IF(COUNTA('Saisie des résultats'!$AJ$31)=0,"",'Saisie des résultats'!$AJ$31)</f>
        <v/>
      </c>
      <c r="AX33" s="16" t="str">
        <f>IF(COUNTA('Épreuves facultatives'!$BM$10)=0,"",'Épreuves facultatives'!$BM$10)</f>
        <v/>
      </c>
      <c r="AY33" s="16" t="str">
        <f>IF(COUNTA('Épreuves facultatives'!$BL$11)=0,"",'Épreuves facultatives'!$BL$11)</f>
        <v/>
      </c>
      <c r="AZ33" s="16" t="str">
        <f>IF(COUNTA('Épreuves facultatives'!$BM$11)=0,"",'Épreuves facultatives'!$BM$11)</f>
        <v/>
      </c>
      <c r="BA33" s="16" t="str">
        <f>IF(COUNTA('Épreuves facultatives'!$BL$12)=0,"",'Épreuves facultatives'!$BL$12)</f>
        <v/>
      </c>
      <c r="BB33" s="16" t="str">
        <f>IF(COUNTA('Épreuves facultatives'!$BM$12)=0,"",'Épreuves facultatives'!$BM$12)</f>
        <v/>
      </c>
      <c r="BC33" s="16" t="str">
        <f>IF(COUNTA('Épreuves facultatives'!$BL$13)=0,"",'Épreuves facultatives'!$BL$13)</f>
        <v/>
      </c>
      <c r="BD33" s="16" t="str">
        <f>IF(COUNTA('Épreuves facultatives'!$BM$13)=0,"",'Épreuves facultatives'!$BM$13)</f>
        <v/>
      </c>
      <c r="BE33" s="16" t="str">
        <f>IF(COUNTA('Épreuves facultatives'!$BL$14)=0,"",'Épreuves facultatives'!$BL$14)</f>
        <v/>
      </c>
      <c r="BF33" s="16" t="str">
        <f>IF(COUNTA('Épreuves facultatives'!$BM$14)=0,"",'Épreuves facultatives'!$BM$14)</f>
        <v/>
      </c>
      <c r="BG33" s="16" t="str">
        <f>IF(COUNTA('Épreuves facultatives'!$BL$15)=0,"",'Épreuves facultatives'!$BL$15)</f>
        <v/>
      </c>
      <c r="BH33" s="16" t="str">
        <f>IF(COUNTA('Épreuves facultatives'!$BM$15)=0,"",'Épreuves facultatives'!$BM$15)</f>
        <v/>
      </c>
      <c r="BI33" s="16" t="str">
        <f>IF(COUNTA('Saisie des résultats'!$AJ$29)=0,"",'Saisie des résultats'!$AJ$29)</f>
        <v/>
      </c>
      <c r="BJ33" s="16" t="e">
        <f>IF(COUNTA('Saisie des résultats'!#REF!)=0,"",'Saisie des résultats'!#REF!)</f>
        <v>#REF!</v>
      </c>
      <c r="BK33" s="16" t="str">
        <f>IF(COUNTA('Saisie des résultats'!$AJ$28)=0,"",'Saisie des résultats'!$AJ$28)</f>
        <v/>
      </c>
      <c r="BL33" s="16" t="e">
        <f>IF(COUNTA('Saisie des résultats'!#REF!)=0,"",'Saisie des résultats'!#REF!)</f>
        <v>#REF!</v>
      </c>
      <c r="BM33" s="16" t="e">
        <f>IF(COUNTA('Saisie des résultats'!#REF!)=0,"",'Saisie des résultats'!#REF!)</f>
        <v>#REF!</v>
      </c>
      <c r="BZ33" s="217" t="str">
        <f t="shared" si="0"/>
        <v/>
      </c>
      <c r="CB33" s="217" t="str">
        <f t="shared" si="1"/>
        <v/>
      </c>
    </row>
    <row r="34" spans="1:80">
      <c r="A34" s="11" t="str">
        <f>'Liste élèves'!A37</f>
        <v/>
      </c>
      <c r="B34" s="17" t="str">
        <f>références!K32</f>
        <v/>
      </c>
      <c r="C34" s="16" t="str">
        <f>IF(COUNTA('Saisie des résultats'!$AK$8)=0,"",'Saisie des résultats'!$AK$8)</f>
        <v/>
      </c>
      <c r="D34" s="16" t="e">
        <f>IF(COUNTA('Saisie des résultats'!#REF!)=0,"",'Saisie des résultats'!#REF!)</f>
        <v>#REF!</v>
      </c>
      <c r="E34" s="16" t="str">
        <f>IF(COUNTA('Saisie des résultats'!$AK$9)=0,"",'Saisie des résultats'!$AK$9)</f>
        <v/>
      </c>
      <c r="F34" s="16" t="e">
        <f>IF(COUNTA('Saisie des résultats'!#REF!)=0,"",'Saisie des résultats'!#REF!)</f>
        <v>#REF!</v>
      </c>
      <c r="G34" s="16" t="str">
        <f>IF(COUNTA('Saisie des résultats'!$AK$10)=0,"",'Saisie des résultats'!$AK$10)</f>
        <v/>
      </c>
      <c r="H34" s="16" t="e">
        <f>IF(COUNTA('Saisie des résultats'!#REF!)=0,"",'Saisie des résultats'!#REF!)</f>
        <v>#REF!</v>
      </c>
      <c r="I34" s="16" t="str">
        <f>IF(COUNTA('Saisie des résultats'!$AK$11)=0,"",'Saisie des résultats'!$AK$11)</f>
        <v/>
      </c>
      <c r="J34" s="16" t="e">
        <f>IF(COUNTA('Saisie des résultats'!#REF!)=0,"",'Saisie des résultats'!#REF!)</f>
        <v>#REF!</v>
      </c>
      <c r="K34" s="16" t="str">
        <f>IF(COUNTA('Saisie des résultats'!$AK$12)=0,"",'Saisie des résultats'!$AK$12)</f>
        <v/>
      </c>
      <c r="L34" s="16" t="e">
        <f>IF(COUNTA('Saisie des résultats'!#REF!)=0,"",'Saisie des résultats'!#REF!)</f>
        <v>#REF!</v>
      </c>
      <c r="M34" s="16" t="str">
        <f>IF(COUNTA('Saisie des résultats'!$AK$13)=0,"",'Saisie des résultats'!$AK$13)</f>
        <v/>
      </c>
      <c r="N34" s="16" t="e">
        <f>IF(COUNTA('Saisie des résultats'!#REF!)=0,"",'Saisie des résultats'!#REF!)</f>
        <v>#REF!</v>
      </c>
      <c r="O34" s="16" t="str">
        <f>IF(COUNTA('Saisie des résultats'!$AK$14)=0,"",'Saisie des résultats'!$AK$14)</f>
        <v/>
      </c>
      <c r="P34" s="16" t="e">
        <f>IF(COUNTA('Saisie des résultats'!#REF!)=0,"",'Saisie des résultats'!#REF!)</f>
        <v>#REF!</v>
      </c>
      <c r="Q34" s="16" t="str">
        <f>IF(COUNTA('Saisie des résultats'!$AK$15)=0,"",'Saisie des résultats'!$AK$15)</f>
        <v/>
      </c>
      <c r="R34" s="16" t="e">
        <f>IF(COUNTA('Saisie des résultats'!#REF!)=0,"",'Saisie des résultats'!#REF!)</f>
        <v>#REF!</v>
      </c>
      <c r="S34" s="16" t="str">
        <f>IF(COUNTA('Saisie des résultats'!$AK$16)=0,"",'Saisie des résultats'!$AK$16)</f>
        <v/>
      </c>
      <c r="T34" s="16" t="e">
        <f>IF(COUNTA('Saisie des résultats'!#REF!)=0,"",'Saisie des résultats'!#REF!)</f>
        <v>#REF!</v>
      </c>
      <c r="U34" s="16" t="str">
        <f>IF(COUNTA('Saisie des résultats'!$AK$17)=0,"",'Saisie des résultats'!$AK$17)</f>
        <v/>
      </c>
      <c r="V34" s="16" t="e">
        <f>IF(COUNTA('Saisie des résultats'!#REF!)=0,"",'Saisie des résultats'!#REF!)</f>
        <v>#REF!</v>
      </c>
      <c r="W34" s="16" t="str">
        <f>IF(COUNTA('Saisie des résultats'!$AK$18)=0,"",'Saisie des résultats'!$AK$18)</f>
        <v/>
      </c>
      <c r="X34" s="16" t="e">
        <f>IF(COUNTA('Saisie des résultats'!#REF!)=0,"",'Saisie des résultats'!#REF!)</f>
        <v>#REF!</v>
      </c>
      <c r="Y34" s="16" t="str">
        <f>IF(COUNTA('Saisie des résultats'!$AK$19)=0,"",'Saisie des résultats'!$AK$19)</f>
        <v/>
      </c>
      <c r="Z34" s="16" t="e">
        <f>IF(COUNTA('Saisie des résultats'!#REF!)=0,"",'Saisie des résultats'!#REF!)</f>
        <v>#REF!</v>
      </c>
      <c r="AA34" s="16" t="str">
        <f>IF(COUNTA('Saisie des résultats'!$AK$20)=0,"",'Saisie des résultats'!$AK$20)</f>
        <v/>
      </c>
      <c r="AB34" s="16" t="e">
        <f>IF(COUNTA('Saisie des résultats'!#REF!)=0,"",'Saisie des résultats'!#REF!)</f>
        <v>#REF!</v>
      </c>
      <c r="AC34" s="16" t="str">
        <f>IF(COUNTA('Saisie des résultats'!$AK$21)=0,"",'Saisie des résultats'!$AK$21)</f>
        <v/>
      </c>
      <c r="AD34" s="16" t="e">
        <f>IF(COUNTA('Saisie des résultats'!#REF!)=0,"",'Saisie des résultats'!#REF!)</f>
        <v>#REF!</v>
      </c>
      <c r="AE34" s="16" t="str">
        <f>IF(COUNTA('Saisie des résultats'!$AK$22)=0,"",'Saisie des résultats'!$AK$22)</f>
        <v/>
      </c>
      <c r="AF34" s="16" t="e">
        <f>IF(COUNTA('Saisie des résultats'!#REF!)=0,"",'Saisie des résultats'!#REF!)</f>
        <v>#REF!</v>
      </c>
      <c r="AG34" s="16" t="str">
        <f>IF(COUNTA('Saisie des résultats'!$AK$23)=0,"",'Saisie des résultats'!$AK$23)</f>
        <v/>
      </c>
      <c r="AH34" s="16" t="e">
        <f>IF(COUNTA('Saisie des résultats'!#REF!)=0,"",'Saisie des résultats'!#REF!)</f>
        <v>#REF!</v>
      </c>
      <c r="AI34" s="16" t="str">
        <f>IF(COUNTA('Saisie des résultats'!$AK$24)=0,"",'Saisie des résultats'!$AK$24)</f>
        <v/>
      </c>
      <c r="AJ34" s="16" t="e">
        <f>IF(COUNTA('Saisie des résultats'!#REF!)=0,"",'Saisie des résultats'!#REF!)</f>
        <v>#REF!</v>
      </c>
      <c r="AK34" s="16" t="str">
        <f>IF(COUNTA('Saisie des résultats'!$AK$25)=0,"",'Saisie des résultats'!$AK$25)</f>
        <v/>
      </c>
      <c r="AL34" s="16" t="e">
        <f>IF(COUNTA('Saisie des résultats'!#REF!)=0,"",'Saisie des résultats'!#REF!)</f>
        <v>#REF!</v>
      </c>
      <c r="AM34" s="16" t="str">
        <f>IF(COUNTA('Saisie des résultats'!$AK$26)=0,"",'Saisie des résultats'!$AK$26)</f>
        <v/>
      </c>
      <c r="AN34" s="16" t="e">
        <f>IF(COUNTA('Saisie des résultats'!#REF!)=0,"",'Saisie des résultats'!#REF!)</f>
        <v>#REF!</v>
      </c>
      <c r="AO34" s="16" t="str">
        <f>IF(COUNTA('Saisie des résultats'!$AK$27)=0,"",'Saisie des résultats'!$AK$27)</f>
        <v/>
      </c>
      <c r="AP34" s="16" t="str">
        <f>IF(COUNTA('Épreuves facultatives'!$BO$6)=0,"",'Épreuves facultatives'!$BO$6)</f>
        <v/>
      </c>
      <c r="AQ34" s="16" t="str">
        <f>IF(COUNTA('Saisie des résultats'!$AK$28)=0,"",'Saisie des résultats'!$AK$28)</f>
        <v/>
      </c>
      <c r="AR34" s="16" t="str">
        <f>IF(COUNTA('Épreuves facultatives'!$BO$7)=0,"",'Épreuves facultatives'!$BO$7)</f>
        <v/>
      </c>
      <c r="AS34" s="16" t="str">
        <f>IF(COUNTA('Saisie des résultats'!$AK$29)=0,"",'Saisie des résultats'!$AK$29)</f>
        <v/>
      </c>
      <c r="AT34" s="16" t="str">
        <f>IF(COUNTA('Épreuves facultatives'!$BO$8)=0,"",'Épreuves facultatives'!$BO$8)</f>
        <v/>
      </c>
      <c r="AU34" s="16" t="str">
        <f>IF(COUNTA('Saisie des résultats'!$AK$30)=0,"",'Saisie des résultats'!$AK$30)</f>
        <v/>
      </c>
      <c r="AV34" s="16" t="str">
        <f>IF(COUNTA('Épreuves facultatives'!$BO$9)=0,"",'Épreuves facultatives'!$BO$9)</f>
        <v/>
      </c>
      <c r="AW34" s="16" t="str">
        <f>IF(COUNTA('Saisie des résultats'!$AK$31)=0,"",'Saisie des résultats'!$AK$31)</f>
        <v/>
      </c>
      <c r="AX34" s="16" t="str">
        <f>IF(COUNTA('Épreuves facultatives'!$BO$10)=0,"",'Épreuves facultatives'!$BO$10)</f>
        <v/>
      </c>
      <c r="AY34" s="16" t="str">
        <f>IF(COUNTA('Épreuves facultatives'!$BN$11)=0,"",'Épreuves facultatives'!$BN$11)</f>
        <v/>
      </c>
      <c r="AZ34" s="16" t="str">
        <f>IF(COUNTA('Épreuves facultatives'!$BO$11)=0,"",'Épreuves facultatives'!$BO$11)</f>
        <v/>
      </c>
      <c r="BA34" s="16" t="str">
        <f>IF(COUNTA('Épreuves facultatives'!$BN$12)=0,"",'Épreuves facultatives'!$BN$12)</f>
        <v/>
      </c>
      <c r="BB34" s="16" t="str">
        <f>IF(COUNTA('Épreuves facultatives'!$BO$12)=0,"",'Épreuves facultatives'!$BO$12)</f>
        <v/>
      </c>
      <c r="BC34" s="16" t="str">
        <f>IF(COUNTA('Épreuves facultatives'!$BN$13)=0,"",'Épreuves facultatives'!$BN$13)</f>
        <v/>
      </c>
      <c r="BD34" s="16" t="str">
        <f>IF(COUNTA('Épreuves facultatives'!$BO$13)=0,"",'Épreuves facultatives'!$BO$13)</f>
        <v/>
      </c>
      <c r="BE34" s="16" t="str">
        <f>IF(COUNTA('Épreuves facultatives'!$BN$14)=0,"",'Épreuves facultatives'!$BN$14)</f>
        <v/>
      </c>
      <c r="BF34" s="16" t="str">
        <f>IF(COUNTA('Épreuves facultatives'!$BO$14)=0,"",'Épreuves facultatives'!$BO$14)</f>
        <v/>
      </c>
      <c r="BG34" s="16" t="str">
        <f>IF(COUNTA('Épreuves facultatives'!$BN$15)=0,"",'Épreuves facultatives'!$BN$15)</f>
        <v/>
      </c>
      <c r="BH34" s="16" t="str">
        <f>IF(COUNTA('Épreuves facultatives'!$BO$15)=0,"",'Épreuves facultatives'!$BO$15)</f>
        <v/>
      </c>
      <c r="BI34" s="16" t="str">
        <f>IF(COUNTA('Saisie des résultats'!$AK$29)=0,"",'Saisie des résultats'!$AK$29)</f>
        <v/>
      </c>
      <c r="BJ34" s="16" t="e">
        <f>IF(COUNTA('Saisie des résultats'!#REF!)=0,"",'Saisie des résultats'!#REF!)</f>
        <v>#REF!</v>
      </c>
      <c r="BK34" s="16" t="str">
        <f>IF(COUNTA('Saisie des résultats'!$AK$28)=0,"",'Saisie des résultats'!$AK$28)</f>
        <v/>
      </c>
      <c r="BL34" s="16" t="e">
        <f>IF(COUNTA('Saisie des résultats'!#REF!)=0,"",'Saisie des résultats'!#REF!)</f>
        <v>#REF!</v>
      </c>
      <c r="BM34" s="16" t="e">
        <f>IF(COUNTA('Saisie des résultats'!#REF!)=0,"",'Saisie des résultats'!#REF!)</f>
        <v>#REF!</v>
      </c>
      <c r="BZ34" s="217" t="str">
        <f t="shared" si="0"/>
        <v/>
      </c>
      <c r="CB34" s="217" t="str">
        <f t="shared" si="1"/>
        <v/>
      </c>
    </row>
    <row r="35" spans="1:80">
      <c r="A35" s="11" t="str">
        <f>'Liste élèves'!A38</f>
        <v/>
      </c>
      <c r="B35" s="17" t="str">
        <f>références!K33</f>
        <v/>
      </c>
      <c r="C35" s="16" t="str">
        <f>IF(COUNTA('Saisie des résultats'!$AL$8)=0,"",'Saisie des résultats'!$AL$8)</f>
        <v/>
      </c>
      <c r="D35" s="16" t="e">
        <f>IF(COUNTA('Saisie des résultats'!#REF!)=0,"",'Saisie des résultats'!#REF!)</f>
        <v>#REF!</v>
      </c>
      <c r="E35" s="16" t="str">
        <f>IF(COUNTA('Saisie des résultats'!$AL$9)=0,"",'Saisie des résultats'!$AL$9)</f>
        <v/>
      </c>
      <c r="F35" s="16" t="e">
        <f>IF(COUNTA('Saisie des résultats'!#REF!)=0,"",'Saisie des résultats'!#REF!)</f>
        <v>#REF!</v>
      </c>
      <c r="G35" s="16" t="str">
        <f>IF(COUNTA('Saisie des résultats'!$AL$10)=0,"",'Saisie des résultats'!$AL$10)</f>
        <v/>
      </c>
      <c r="H35" s="16" t="e">
        <f>IF(COUNTA('Saisie des résultats'!#REF!)=0,"",'Saisie des résultats'!#REF!)</f>
        <v>#REF!</v>
      </c>
      <c r="I35" s="16" t="str">
        <f>IF(COUNTA('Saisie des résultats'!$AL$11)=0,"",'Saisie des résultats'!$AL$11)</f>
        <v/>
      </c>
      <c r="J35" s="16" t="e">
        <f>IF(COUNTA('Saisie des résultats'!#REF!)=0,"",'Saisie des résultats'!#REF!)</f>
        <v>#REF!</v>
      </c>
      <c r="K35" s="16" t="str">
        <f>IF(COUNTA('Saisie des résultats'!$AL$12)=0,"",'Saisie des résultats'!$AL$12)</f>
        <v/>
      </c>
      <c r="L35" s="16" t="e">
        <f>IF(COUNTA('Saisie des résultats'!#REF!)=0,"",'Saisie des résultats'!#REF!)</f>
        <v>#REF!</v>
      </c>
      <c r="M35" s="16" t="str">
        <f>IF(COUNTA('Saisie des résultats'!$AL$13)=0,"",'Saisie des résultats'!$AL$13)</f>
        <v/>
      </c>
      <c r="N35" s="16" t="e">
        <f>IF(COUNTA('Saisie des résultats'!#REF!)=0,"",'Saisie des résultats'!#REF!)</f>
        <v>#REF!</v>
      </c>
      <c r="O35" s="16" t="str">
        <f>IF(COUNTA('Saisie des résultats'!$AL$14)=0,"",'Saisie des résultats'!$AL$14)</f>
        <v/>
      </c>
      <c r="P35" s="16" t="e">
        <f>IF(COUNTA('Saisie des résultats'!#REF!)=0,"",'Saisie des résultats'!#REF!)</f>
        <v>#REF!</v>
      </c>
      <c r="Q35" s="16" t="str">
        <f>IF(COUNTA('Saisie des résultats'!$AL$15)=0,"",'Saisie des résultats'!$AL$15)</f>
        <v/>
      </c>
      <c r="R35" s="16" t="e">
        <f>IF(COUNTA('Saisie des résultats'!#REF!)=0,"",'Saisie des résultats'!#REF!)</f>
        <v>#REF!</v>
      </c>
      <c r="S35" s="16" t="str">
        <f>IF(COUNTA('Saisie des résultats'!$AL$16)=0,"",'Saisie des résultats'!$AL$16)</f>
        <v/>
      </c>
      <c r="T35" s="16" t="e">
        <f>IF(COUNTA('Saisie des résultats'!#REF!)=0,"",'Saisie des résultats'!#REF!)</f>
        <v>#REF!</v>
      </c>
      <c r="U35" s="16" t="str">
        <f>IF(COUNTA('Saisie des résultats'!$AL$17)=0,"",'Saisie des résultats'!$AL$17)</f>
        <v/>
      </c>
      <c r="V35" s="16" t="e">
        <f>IF(COUNTA('Saisie des résultats'!#REF!)=0,"",'Saisie des résultats'!#REF!)</f>
        <v>#REF!</v>
      </c>
      <c r="W35" s="16" t="str">
        <f>IF(COUNTA('Saisie des résultats'!$AL$18)=0,"",'Saisie des résultats'!$AL$18)</f>
        <v/>
      </c>
      <c r="X35" s="16" t="e">
        <f>IF(COUNTA('Saisie des résultats'!#REF!)=0,"",'Saisie des résultats'!#REF!)</f>
        <v>#REF!</v>
      </c>
      <c r="Y35" s="16" t="str">
        <f>IF(COUNTA('Saisie des résultats'!$AL$19)=0,"",'Saisie des résultats'!$AL$19)</f>
        <v/>
      </c>
      <c r="Z35" s="16" t="e">
        <f>IF(COUNTA('Saisie des résultats'!#REF!)=0,"",'Saisie des résultats'!#REF!)</f>
        <v>#REF!</v>
      </c>
      <c r="AA35" s="16" t="str">
        <f>IF(COUNTA('Saisie des résultats'!$AL$20)=0,"",'Saisie des résultats'!$AL$20)</f>
        <v/>
      </c>
      <c r="AB35" s="16" t="e">
        <f>IF(COUNTA('Saisie des résultats'!#REF!)=0,"",'Saisie des résultats'!#REF!)</f>
        <v>#REF!</v>
      </c>
      <c r="AC35" s="16" t="str">
        <f>IF(COUNTA('Saisie des résultats'!$AL$21)=0,"",'Saisie des résultats'!$AL$21)</f>
        <v/>
      </c>
      <c r="AD35" s="16" t="e">
        <f>IF(COUNTA('Saisie des résultats'!#REF!)=0,"",'Saisie des résultats'!#REF!)</f>
        <v>#REF!</v>
      </c>
      <c r="AE35" s="16" t="str">
        <f>IF(COUNTA('Saisie des résultats'!$AL$22)=0,"",'Saisie des résultats'!$AL$22)</f>
        <v/>
      </c>
      <c r="AF35" s="16" t="e">
        <f>IF(COUNTA('Saisie des résultats'!#REF!)=0,"",'Saisie des résultats'!#REF!)</f>
        <v>#REF!</v>
      </c>
      <c r="AG35" s="16" t="str">
        <f>IF(COUNTA('Saisie des résultats'!$AL$23)=0,"",'Saisie des résultats'!$AL$23)</f>
        <v/>
      </c>
      <c r="AH35" s="16" t="e">
        <f>IF(COUNTA('Saisie des résultats'!#REF!)=0,"",'Saisie des résultats'!#REF!)</f>
        <v>#REF!</v>
      </c>
      <c r="AI35" s="16" t="str">
        <f>IF(COUNTA('Saisie des résultats'!$AL$24)=0,"",'Saisie des résultats'!$AL$24)</f>
        <v/>
      </c>
      <c r="AJ35" s="16" t="e">
        <f>IF(COUNTA('Saisie des résultats'!#REF!)=0,"",'Saisie des résultats'!#REF!)</f>
        <v>#REF!</v>
      </c>
      <c r="AK35" s="16" t="str">
        <f>IF(COUNTA('Saisie des résultats'!$AL$25)=0,"",'Saisie des résultats'!$AL$25)</f>
        <v/>
      </c>
      <c r="AL35" s="16" t="e">
        <f>IF(COUNTA('Saisie des résultats'!#REF!)=0,"",'Saisie des résultats'!#REF!)</f>
        <v>#REF!</v>
      </c>
      <c r="AM35" s="16" t="str">
        <f>IF(COUNTA('Saisie des résultats'!$AL$26)=0,"",'Saisie des résultats'!$AL$26)</f>
        <v/>
      </c>
      <c r="AN35" s="16" t="e">
        <f>IF(COUNTA('Saisie des résultats'!#REF!)=0,"",'Saisie des résultats'!#REF!)</f>
        <v>#REF!</v>
      </c>
      <c r="AO35" s="16" t="str">
        <f>IF(COUNTA('Saisie des résultats'!$AL$27)=0,"",'Saisie des résultats'!$AL$27)</f>
        <v/>
      </c>
      <c r="AP35" s="16" t="str">
        <f>IF(COUNTA('Épreuves facultatives'!$BQ$6)=0,"",'Épreuves facultatives'!$BQ$6)</f>
        <v/>
      </c>
      <c r="AQ35" s="16" t="str">
        <f>IF(COUNTA('Saisie des résultats'!$AL$28)=0,"",'Saisie des résultats'!$AL$28)</f>
        <v/>
      </c>
      <c r="AR35" s="16" t="str">
        <f>IF(COUNTA('Épreuves facultatives'!$BQ$7)=0,"",'Épreuves facultatives'!$BQ$7)</f>
        <v/>
      </c>
      <c r="AS35" s="16" t="str">
        <f>IF(COUNTA('Saisie des résultats'!$AL$29)=0,"",'Saisie des résultats'!$AL$29)</f>
        <v/>
      </c>
      <c r="AT35" s="16" t="str">
        <f>IF(COUNTA('Épreuves facultatives'!$BQ$8)=0,"",'Épreuves facultatives'!$BQ$8)</f>
        <v/>
      </c>
      <c r="AU35" s="16" t="str">
        <f>IF(COUNTA('Saisie des résultats'!$AL$30)=0,"",'Saisie des résultats'!$AL$30)</f>
        <v/>
      </c>
      <c r="AV35" s="16" t="str">
        <f>IF(COUNTA('Épreuves facultatives'!$BQ$9)=0,"",'Épreuves facultatives'!$BQ$9)</f>
        <v/>
      </c>
      <c r="AW35" s="16" t="str">
        <f>IF(COUNTA('Saisie des résultats'!$AL$31)=0,"",'Saisie des résultats'!$AL$31)</f>
        <v/>
      </c>
      <c r="AX35" s="16" t="str">
        <f>IF(COUNTA('Épreuves facultatives'!$BQ$10)=0,"",'Épreuves facultatives'!$BQ$10)</f>
        <v/>
      </c>
      <c r="AY35" s="16" t="str">
        <f>IF(COUNTA('Épreuves facultatives'!$BP$11)=0,"",'Épreuves facultatives'!$BP$11)</f>
        <v/>
      </c>
      <c r="AZ35" s="16" t="str">
        <f>IF(COUNTA('Épreuves facultatives'!$BQ$11)=0,"",'Épreuves facultatives'!$BQ$11)</f>
        <v/>
      </c>
      <c r="BA35" s="16" t="str">
        <f>IF(COUNTA('Épreuves facultatives'!$BP$12)=0,"",'Épreuves facultatives'!$BP$12)</f>
        <v/>
      </c>
      <c r="BB35" s="16" t="str">
        <f>IF(COUNTA('Épreuves facultatives'!$BQ$12)=0,"",'Épreuves facultatives'!$BQ$12)</f>
        <v/>
      </c>
      <c r="BC35" s="16" t="str">
        <f>IF(COUNTA('Épreuves facultatives'!$BP$13)=0,"",'Épreuves facultatives'!$BP$13)</f>
        <v/>
      </c>
      <c r="BD35" s="16" t="str">
        <f>IF(COUNTA('Épreuves facultatives'!$BQ$13)=0,"",'Épreuves facultatives'!$BQ$13)</f>
        <v/>
      </c>
      <c r="BE35" s="16" t="str">
        <f>IF(COUNTA('Épreuves facultatives'!$BP$14)=0,"",'Épreuves facultatives'!$BP$14)</f>
        <v/>
      </c>
      <c r="BF35" s="16" t="str">
        <f>IF(COUNTA('Épreuves facultatives'!$BQ$14)=0,"",'Épreuves facultatives'!$BQ$14)</f>
        <v/>
      </c>
      <c r="BG35" s="16" t="str">
        <f>IF(COUNTA('Épreuves facultatives'!$BP$15)=0,"",'Épreuves facultatives'!$BP$15)</f>
        <v/>
      </c>
      <c r="BH35" s="16" t="str">
        <f>IF(COUNTA('Épreuves facultatives'!$BQ$15)=0,"",'Épreuves facultatives'!$BQ$15)</f>
        <v/>
      </c>
      <c r="BI35" s="16" t="str">
        <f>IF(COUNTA('Saisie des résultats'!$AL$29)=0,"",'Saisie des résultats'!$AL$29)</f>
        <v/>
      </c>
      <c r="BJ35" s="16" t="e">
        <f>IF(COUNTA('Saisie des résultats'!#REF!)=0,"",'Saisie des résultats'!#REF!)</f>
        <v>#REF!</v>
      </c>
      <c r="BK35" s="16" t="str">
        <f>IF(COUNTA('Saisie des résultats'!$AL$28)=0,"",'Saisie des résultats'!$AL$28)</f>
        <v/>
      </c>
      <c r="BL35" s="16" t="e">
        <f>IF(COUNTA('Saisie des résultats'!#REF!)=0,"",'Saisie des résultats'!#REF!)</f>
        <v>#REF!</v>
      </c>
      <c r="BM35" s="16" t="e">
        <f>IF(COUNTA('Saisie des résultats'!#REF!)=0,"",'Saisie des résultats'!#REF!)</f>
        <v>#REF!</v>
      </c>
      <c r="BZ35" s="217" t="str">
        <f t="shared" si="0"/>
        <v/>
      </c>
      <c r="CB35" s="217" t="str">
        <f t="shared" si="1"/>
        <v/>
      </c>
    </row>
    <row r="36" spans="1:80">
      <c r="A36" s="11" t="str">
        <f>'Liste élèves'!A39</f>
        <v/>
      </c>
      <c r="B36" s="17" t="str">
        <f>références!K34</f>
        <v/>
      </c>
      <c r="C36" s="16" t="str">
        <f>IF(COUNTA('Saisie des résultats'!$AM$8)=0,"",'Saisie des résultats'!$AM$8)</f>
        <v/>
      </c>
      <c r="D36" s="16" t="e">
        <f>IF(COUNTA('Saisie des résultats'!#REF!)=0,"",'Saisie des résultats'!#REF!)</f>
        <v>#REF!</v>
      </c>
      <c r="E36" s="16" t="str">
        <f>IF(COUNTA('Saisie des résultats'!$AM$9)=0,"",'Saisie des résultats'!$AM$9)</f>
        <v/>
      </c>
      <c r="F36" s="16" t="e">
        <f>IF(COUNTA('Saisie des résultats'!#REF!)=0,"",'Saisie des résultats'!#REF!)</f>
        <v>#REF!</v>
      </c>
      <c r="G36" s="16" t="str">
        <f>IF(COUNTA('Saisie des résultats'!$AM$10)=0,"",'Saisie des résultats'!$AM$10)</f>
        <v/>
      </c>
      <c r="H36" s="16" t="e">
        <f>IF(COUNTA('Saisie des résultats'!#REF!)=0,"",'Saisie des résultats'!#REF!)</f>
        <v>#REF!</v>
      </c>
      <c r="I36" s="16" t="str">
        <f>IF(COUNTA('Saisie des résultats'!$AM$11)=0,"",'Saisie des résultats'!$AM$11)</f>
        <v/>
      </c>
      <c r="J36" s="16" t="e">
        <f>IF(COUNTA('Saisie des résultats'!#REF!)=0,"",'Saisie des résultats'!#REF!)</f>
        <v>#REF!</v>
      </c>
      <c r="K36" s="16" t="str">
        <f>IF(COUNTA('Saisie des résultats'!$AM$12)=0,"",'Saisie des résultats'!$AM$12)</f>
        <v/>
      </c>
      <c r="L36" s="16" t="e">
        <f>IF(COUNTA('Saisie des résultats'!#REF!)=0,"",'Saisie des résultats'!#REF!)</f>
        <v>#REF!</v>
      </c>
      <c r="M36" s="16" t="str">
        <f>IF(COUNTA('Saisie des résultats'!$AM$13)=0,"",'Saisie des résultats'!$AM$13)</f>
        <v/>
      </c>
      <c r="N36" s="16" t="e">
        <f>IF(COUNTA('Saisie des résultats'!#REF!)=0,"",'Saisie des résultats'!#REF!)</f>
        <v>#REF!</v>
      </c>
      <c r="O36" s="16" t="str">
        <f>IF(COUNTA('Saisie des résultats'!$AM$14)=0,"",'Saisie des résultats'!$AM$14)</f>
        <v/>
      </c>
      <c r="P36" s="16" t="e">
        <f>IF(COUNTA('Saisie des résultats'!#REF!)=0,"",'Saisie des résultats'!#REF!)</f>
        <v>#REF!</v>
      </c>
      <c r="Q36" s="16" t="str">
        <f>IF(COUNTA('Saisie des résultats'!$AM$15)=0,"",'Saisie des résultats'!$AM$15)</f>
        <v/>
      </c>
      <c r="R36" s="16" t="e">
        <f>IF(COUNTA('Saisie des résultats'!#REF!)=0,"",'Saisie des résultats'!#REF!)</f>
        <v>#REF!</v>
      </c>
      <c r="S36" s="16" t="str">
        <f>IF(COUNTA('Saisie des résultats'!$AM$16)=0,"",'Saisie des résultats'!$AM$16)</f>
        <v/>
      </c>
      <c r="T36" s="16" t="e">
        <f>IF(COUNTA('Saisie des résultats'!#REF!)=0,"",'Saisie des résultats'!#REF!)</f>
        <v>#REF!</v>
      </c>
      <c r="U36" s="16" t="str">
        <f>IF(COUNTA('Saisie des résultats'!$AM$17)=0,"",'Saisie des résultats'!$AM$17)</f>
        <v/>
      </c>
      <c r="V36" s="16" t="e">
        <f>IF(COUNTA('Saisie des résultats'!#REF!)=0,"",'Saisie des résultats'!#REF!)</f>
        <v>#REF!</v>
      </c>
      <c r="W36" s="16" t="str">
        <f>IF(COUNTA('Saisie des résultats'!$AM$18)=0,"",'Saisie des résultats'!$AM$18)</f>
        <v/>
      </c>
      <c r="X36" s="16" t="e">
        <f>IF(COUNTA('Saisie des résultats'!#REF!)=0,"",'Saisie des résultats'!#REF!)</f>
        <v>#REF!</v>
      </c>
      <c r="Y36" s="16" t="str">
        <f>IF(COUNTA('Saisie des résultats'!$AM$19)=0,"",'Saisie des résultats'!$AM$19)</f>
        <v/>
      </c>
      <c r="Z36" s="16" t="e">
        <f>IF(COUNTA('Saisie des résultats'!#REF!)=0,"",'Saisie des résultats'!#REF!)</f>
        <v>#REF!</v>
      </c>
      <c r="AA36" s="16" t="str">
        <f>IF(COUNTA('Saisie des résultats'!$AM$20)=0,"",'Saisie des résultats'!$AM$20)</f>
        <v/>
      </c>
      <c r="AB36" s="16" t="e">
        <f>IF(COUNTA('Saisie des résultats'!#REF!)=0,"",'Saisie des résultats'!#REF!)</f>
        <v>#REF!</v>
      </c>
      <c r="AC36" s="16" t="str">
        <f>IF(COUNTA('Saisie des résultats'!$AM$21)=0,"",'Saisie des résultats'!$AM$21)</f>
        <v/>
      </c>
      <c r="AD36" s="16" t="e">
        <f>IF(COUNTA('Saisie des résultats'!#REF!)=0,"",'Saisie des résultats'!#REF!)</f>
        <v>#REF!</v>
      </c>
      <c r="AE36" s="16" t="str">
        <f>IF(COUNTA('Saisie des résultats'!$AM$22)=0,"",'Saisie des résultats'!$AM$22)</f>
        <v/>
      </c>
      <c r="AF36" s="16" t="e">
        <f>IF(COUNTA('Saisie des résultats'!#REF!)=0,"",'Saisie des résultats'!#REF!)</f>
        <v>#REF!</v>
      </c>
      <c r="AG36" s="16" t="str">
        <f>IF(COUNTA('Saisie des résultats'!$AM$23)=0,"",'Saisie des résultats'!$AM$23)</f>
        <v/>
      </c>
      <c r="AH36" s="16" t="e">
        <f>IF(COUNTA('Saisie des résultats'!#REF!)=0,"",'Saisie des résultats'!#REF!)</f>
        <v>#REF!</v>
      </c>
      <c r="AI36" s="16" t="str">
        <f>IF(COUNTA('Saisie des résultats'!$AM$24)=0,"",'Saisie des résultats'!$AM$24)</f>
        <v/>
      </c>
      <c r="AJ36" s="16" t="e">
        <f>IF(COUNTA('Saisie des résultats'!#REF!)=0,"",'Saisie des résultats'!#REF!)</f>
        <v>#REF!</v>
      </c>
      <c r="AK36" s="16" t="str">
        <f>IF(COUNTA('Saisie des résultats'!$AM$25)=0,"",'Saisie des résultats'!$AM$25)</f>
        <v/>
      </c>
      <c r="AL36" s="16" t="e">
        <f>IF(COUNTA('Saisie des résultats'!#REF!)=0,"",'Saisie des résultats'!#REF!)</f>
        <v>#REF!</v>
      </c>
      <c r="AM36" s="16" t="str">
        <f>IF(COUNTA('Saisie des résultats'!$AM$26)=0,"",'Saisie des résultats'!$AM$26)</f>
        <v/>
      </c>
      <c r="AN36" s="16" t="e">
        <f>IF(COUNTA('Saisie des résultats'!#REF!)=0,"",'Saisie des résultats'!#REF!)</f>
        <v>#REF!</v>
      </c>
      <c r="AO36" s="16" t="str">
        <f>IF(COUNTA('Saisie des résultats'!$AM$27)=0,"",'Saisie des résultats'!$AM$27)</f>
        <v/>
      </c>
      <c r="AP36" s="16" t="str">
        <f>IF(COUNTA('Épreuves facultatives'!$BS$6)=0,"",'Épreuves facultatives'!$BS$6)</f>
        <v/>
      </c>
      <c r="AQ36" s="16" t="str">
        <f>IF(COUNTA('Saisie des résultats'!$AM$28)=0,"",'Saisie des résultats'!$AM$28)</f>
        <v/>
      </c>
      <c r="AR36" s="16" t="str">
        <f>IF(COUNTA('Épreuves facultatives'!$BS$7)=0,"",'Épreuves facultatives'!$BS$7)</f>
        <v/>
      </c>
      <c r="AS36" s="16" t="str">
        <f>IF(COUNTA('Saisie des résultats'!$AM$29)=0,"",'Saisie des résultats'!$AM$29)</f>
        <v/>
      </c>
      <c r="AT36" s="16" t="str">
        <f>IF(COUNTA('Épreuves facultatives'!$BS$8)=0,"",'Épreuves facultatives'!$BS$8)</f>
        <v/>
      </c>
      <c r="AU36" s="16" t="str">
        <f>IF(COUNTA('Saisie des résultats'!$AM$30)=0,"",'Saisie des résultats'!$AM$30)</f>
        <v/>
      </c>
      <c r="AV36" s="16" t="str">
        <f>IF(COUNTA('Épreuves facultatives'!$BS$9)=0,"",'Épreuves facultatives'!$BS$9)</f>
        <v/>
      </c>
      <c r="AW36" s="16" t="str">
        <f>IF(COUNTA('Saisie des résultats'!$AM$31)=0,"",'Saisie des résultats'!$AM$31)</f>
        <v/>
      </c>
      <c r="AX36" s="16" t="str">
        <f>IF(COUNTA('Épreuves facultatives'!$BS$10)=0,"",'Épreuves facultatives'!$BS$10)</f>
        <v/>
      </c>
      <c r="AY36" s="16" t="str">
        <f>IF(COUNTA('Épreuves facultatives'!$BR$11)=0,"",'Épreuves facultatives'!$BR$11)</f>
        <v/>
      </c>
      <c r="AZ36" s="16" t="str">
        <f>IF(COUNTA('Épreuves facultatives'!$BS$11)=0,"",'Épreuves facultatives'!$BS$11)</f>
        <v/>
      </c>
      <c r="BA36" s="16" t="str">
        <f>IF(COUNTA('Épreuves facultatives'!$BR$12)=0,"",'Épreuves facultatives'!$BR$12)</f>
        <v/>
      </c>
      <c r="BB36" s="16" t="str">
        <f>IF(COUNTA('Épreuves facultatives'!$BS$12)=0,"",'Épreuves facultatives'!$BS$12)</f>
        <v/>
      </c>
      <c r="BC36" s="16" t="str">
        <f>IF(COUNTA('Épreuves facultatives'!$BR$13)=0,"",'Épreuves facultatives'!$BR$13)</f>
        <v/>
      </c>
      <c r="BD36" s="16" t="str">
        <f>IF(COUNTA('Épreuves facultatives'!$BS$13)=0,"",'Épreuves facultatives'!$BS$13)</f>
        <v/>
      </c>
      <c r="BE36" s="16" t="str">
        <f>IF(COUNTA('Épreuves facultatives'!$BR$14)=0,"",'Épreuves facultatives'!$BR$14)</f>
        <v/>
      </c>
      <c r="BF36" s="16" t="str">
        <f>IF(COUNTA('Épreuves facultatives'!$BS$14)=0,"",'Épreuves facultatives'!$BS$14)</f>
        <v/>
      </c>
      <c r="BG36" s="16" t="str">
        <f>IF(COUNTA('Épreuves facultatives'!$BR$15)=0,"",'Épreuves facultatives'!$BR$15)</f>
        <v/>
      </c>
      <c r="BH36" s="16" t="str">
        <f>IF(COUNTA('Épreuves facultatives'!$BS$15)=0,"",'Épreuves facultatives'!$BS$15)</f>
        <v/>
      </c>
      <c r="BI36" s="16" t="str">
        <f>IF(COUNTA('Saisie des résultats'!$AM$29)=0,"",'Saisie des résultats'!$AM$29)</f>
        <v/>
      </c>
      <c r="BJ36" s="16" t="e">
        <f>IF(COUNTA('Saisie des résultats'!#REF!)=0,"",'Saisie des résultats'!#REF!)</f>
        <v>#REF!</v>
      </c>
      <c r="BK36" s="16" t="str">
        <f>IF(COUNTA('Saisie des résultats'!$AM$28)=0,"",'Saisie des résultats'!$AM$28)</f>
        <v/>
      </c>
      <c r="BL36" s="16" t="e">
        <f>IF(COUNTA('Saisie des résultats'!#REF!)=0,"",'Saisie des résultats'!#REF!)</f>
        <v>#REF!</v>
      </c>
      <c r="BM36" s="16" t="e">
        <f>IF(COUNTA('Saisie des résultats'!#REF!)=0,"",'Saisie des résultats'!#REF!)</f>
        <v>#REF!</v>
      </c>
      <c r="BZ36" s="217" t="str">
        <f t="shared" si="0"/>
        <v/>
      </c>
      <c r="CB36" s="217" t="str">
        <f t="shared" si="1"/>
        <v/>
      </c>
    </row>
    <row r="37" spans="1:80">
      <c r="A37" s="11" t="str">
        <f>'Liste élèves'!A40</f>
        <v/>
      </c>
      <c r="B37" s="17" t="str">
        <f>références!K35</f>
        <v/>
      </c>
      <c r="C37" s="16" t="str">
        <f>IF(COUNTA('Saisie des résultats'!$AN$8)=0,"",'Saisie des résultats'!$AN$8)</f>
        <v/>
      </c>
      <c r="D37" s="16" t="e">
        <f>IF(COUNTA('Saisie des résultats'!#REF!)=0,"",'Saisie des résultats'!#REF!)</f>
        <v>#REF!</v>
      </c>
      <c r="E37" s="16" t="str">
        <f>IF(COUNTA('Saisie des résultats'!$AN$9)=0,"",'Saisie des résultats'!$AN$9)</f>
        <v/>
      </c>
      <c r="F37" s="16" t="e">
        <f>IF(COUNTA('Saisie des résultats'!#REF!)=0,"",'Saisie des résultats'!#REF!)</f>
        <v>#REF!</v>
      </c>
      <c r="G37" s="16" t="str">
        <f>IF(COUNTA('Saisie des résultats'!$AN$10)=0,"",'Saisie des résultats'!$AN$10)</f>
        <v/>
      </c>
      <c r="H37" s="16" t="e">
        <f>IF(COUNTA('Saisie des résultats'!#REF!)=0,"",'Saisie des résultats'!#REF!)</f>
        <v>#REF!</v>
      </c>
      <c r="I37" s="16" t="str">
        <f>IF(COUNTA('Saisie des résultats'!$AN$11)=0,"",'Saisie des résultats'!$AN$11)</f>
        <v/>
      </c>
      <c r="J37" s="16" t="e">
        <f>IF(COUNTA('Saisie des résultats'!#REF!)=0,"",'Saisie des résultats'!#REF!)</f>
        <v>#REF!</v>
      </c>
      <c r="K37" s="16" t="str">
        <f>IF(COUNTA('Saisie des résultats'!$AN$12)=0,"",'Saisie des résultats'!$AN$12)</f>
        <v/>
      </c>
      <c r="L37" s="16" t="e">
        <f>IF(COUNTA('Saisie des résultats'!#REF!)=0,"",'Saisie des résultats'!#REF!)</f>
        <v>#REF!</v>
      </c>
      <c r="M37" s="16" t="str">
        <f>IF(COUNTA('Saisie des résultats'!$AN$13)=0,"",'Saisie des résultats'!$AN$13)</f>
        <v/>
      </c>
      <c r="N37" s="16" t="e">
        <f>IF(COUNTA('Saisie des résultats'!#REF!)=0,"",'Saisie des résultats'!#REF!)</f>
        <v>#REF!</v>
      </c>
      <c r="O37" s="16" t="str">
        <f>IF(COUNTA('Saisie des résultats'!$AN$14)=0,"",'Saisie des résultats'!$AN$14)</f>
        <v/>
      </c>
      <c r="P37" s="16" t="e">
        <f>IF(COUNTA('Saisie des résultats'!#REF!)=0,"",'Saisie des résultats'!#REF!)</f>
        <v>#REF!</v>
      </c>
      <c r="Q37" s="16" t="str">
        <f>IF(COUNTA('Saisie des résultats'!$AN$15)=0,"",'Saisie des résultats'!$AN$15)</f>
        <v/>
      </c>
      <c r="R37" s="16" t="e">
        <f>IF(COUNTA('Saisie des résultats'!#REF!)=0,"",'Saisie des résultats'!#REF!)</f>
        <v>#REF!</v>
      </c>
      <c r="S37" s="16" t="str">
        <f>IF(COUNTA('Saisie des résultats'!$AN$16)=0,"",'Saisie des résultats'!$AN$16)</f>
        <v/>
      </c>
      <c r="T37" s="16" t="e">
        <f>IF(COUNTA('Saisie des résultats'!#REF!)=0,"",'Saisie des résultats'!#REF!)</f>
        <v>#REF!</v>
      </c>
      <c r="U37" s="16" t="str">
        <f>IF(COUNTA('Saisie des résultats'!$AN$17)=0,"",'Saisie des résultats'!$AN$17)</f>
        <v/>
      </c>
      <c r="V37" s="16" t="e">
        <f>IF(COUNTA('Saisie des résultats'!#REF!)=0,"",'Saisie des résultats'!#REF!)</f>
        <v>#REF!</v>
      </c>
      <c r="W37" s="16" t="str">
        <f>IF(COUNTA('Saisie des résultats'!$AN$18)=0,"",'Saisie des résultats'!$AN$18)</f>
        <v/>
      </c>
      <c r="X37" s="16" t="e">
        <f>IF(COUNTA('Saisie des résultats'!#REF!)=0,"",'Saisie des résultats'!#REF!)</f>
        <v>#REF!</v>
      </c>
      <c r="Y37" s="16" t="str">
        <f>IF(COUNTA('Saisie des résultats'!$AN$19)=0,"",'Saisie des résultats'!$AN$19)</f>
        <v/>
      </c>
      <c r="Z37" s="16" t="e">
        <f>IF(COUNTA('Saisie des résultats'!#REF!)=0,"",'Saisie des résultats'!#REF!)</f>
        <v>#REF!</v>
      </c>
      <c r="AA37" s="16" t="str">
        <f>IF(COUNTA('Saisie des résultats'!$AN$20)=0,"",'Saisie des résultats'!$AN$20)</f>
        <v/>
      </c>
      <c r="AB37" s="16" t="e">
        <f>IF(COUNTA('Saisie des résultats'!#REF!)=0,"",'Saisie des résultats'!#REF!)</f>
        <v>#REF!</v>
      </c>
      <c r="AC37" s="16" t="str">
        <f>IF(COUNTA('Saisie des résultats'!$AN$21)=0,"",'Saisie des résultats'!$AN$21)</f>
        <v/>
      </c>
      <c r="AD37" s="16" t="e">
        <f>IF(COUNTA('Saisie des résultats'!#REF!)=0,"",'Saisie des résultats'!#REF!)</f>
        <v>#REF!</v>
      </c>
      <c r="AE37" s="16" t="str">
        <f>IF(COUNTA('Saisie des résultats'!$AN$22)=0,"",'Saisie des résultats'!$AN$22)</f>
        <v/>
      </c>
      <c r="AF37" s="16" t="e">
        <f>IF(COUNTA('Saisie des résultats'!#REF!)=0,"",'Saisie des résultats'!#REF!)</f>
        <v>#REF!</v>
      </c>
      <c r="AG37" s="16" t="str">
        <f>IF(COUNTA('Saisie des résultats'!$AN$23)=0,"",'Saisie des résultats'!$AN$23)</f>
        <v/>
      </c>
      <c r="AH37" s="16" t="e">
        <f>IF(COUNTA('Saisie des résultats'!#REF!)=0,"",'Saisie des résultats'!#REF!)</f>
        <v>#REF!</v>
      </c>
      <c r="AI37" s="16" t="str">
        <f>IF(COUNTA('Saisie des résultats'!$AN$24)=0,"",'Saisie des résultats'!$AN$24)</f>
        <v/>
      </c>
      <c r="AJ37" s="16" t="e">
        <f>IF(COUNTA('Saisie des résultats'!#REF!)=0,"",'Saisie des résultats'!#REF!)</f>
        <v>#REF!</v>
      </c>
      <c r="AK37" s="16" t="str">
        <f>IF(COUNTA('Saisie des résultats'!$AN$25)=0,"",'Saisie des résultats'!$AN$25)</f>
        <v/>
      </c>
      <c r="AL37" s="16" t="e">
        <f>IF(COUNTA('Saisie des résultats'!#REF!)=0,"",'Saisie des résultats'!#REF!)</f>
        <v>#REF!</v>
      </c>
      <c r="AM37" s="16" t="str">
        <f>IF(COUNTA('Saisie des résultats'!$AN$26)=0,"",'Saisie des résultats'!$AN$26)</f>
        <v/>
      </c>
      <c r="AN37" s="16" t="e">
        <f>IF(COUNTA('Saisie des résultats'!#REF!)=0,"",'Saisie des résultats'!#REF!)</f>
        <v>#REF!</v>
      </c>
      <c r="AO37" s="16" t="str">
        <f>IF(COUNTA('Saisie des résultats'!$AN$27)=0,"",'Saisie des résultats'!$AN$27)</f>
        <v/>
      </c>
      <c r="AP37" s="16" t="str">
        <f>IF(COUNTA('Épreuves facultatives'!$BU$6)=0,"",'Épreuves facultatives'!$BU$6)</f>
        <v/>
      </c>
      <c r="AQ37" s="16" t="str">
        <f>IF(COUNTA('Saisie des résultats'!$AN$28)=0,"",'Saisie des résultats'!$AN$28)</f>
        <v/>
      </c>
      <c r="AR37" s="16" t="str">
        <f>IF(COUNTA('Épreuves facultatives'!$BU$7)=0,"",'Épreuves facultatives'!$BU$7)</f>
        <v/>
      </c>
      <c r="AS37" s="16" t="str">
        <f>IF(COUNTA('Saisie des résultats'!$AN$29)=0,"",'Saisie des résultats'!$AN$29)</f>
        <v/>
      </c>
      <c r="AT37" s="16" t="str">
        <f>IF(COUNTA('Épreuves facultatives'!$BU$8)=0,"",'Épreuves facultatives'!$BU$8)</f>
        <v/>
      </c>
      <c r="AU37" s="16" t="str">
        <f>IF(COUNTA('Saisie des résultats'!$AN$30)=0,"",'Saisie des résultats'!$AN$30)</f>
        <v/>
      </c>
      <c r="AV37" s="16" t="str">
        <f>IF(COUNTA('Épreuves facultatives'!$BU$9)=0,"",'Épreuves facultatives'!$BU$9)</f>
        <v/>
      </c>
      <c r="AW37" s="16" t="str">
        <f>IF(COUNTA('Saisie des résultats'!$AN$31)=0,"",'Saisie des résultats'!$AN$31)</f>
        <v/>
      </c>
      <c r="AX37" s="16" t="str">
        <f>IF(COUNTA('Épreuves facultatives'!$BU$10)=0,"",'Épreuves facultatives'!$BU$10)</f>
        <v/>
      </c>
      <c r="AY37" s="16" t="str">
        <f>IF(COUNTA('Épreuves facultatives'!$BT$11)=0,"",'Épreuves facultatives'!$BT$11)</f>
        <v/>
      </c>
      <c r="AZ37" s="16" t="str">
        <f>IF(COUNTA('Épreuves facultatives'!$BU$11)=0,"",'Épreuves facultatives'!$BU$11)</f>
        <v/>
      </c>
      <c r="BA37" s="16" t="str">
        <f>IF(COUNTA('Épreuves facultatives'!$BT$12)=0,"",'Épreuves facultatives'!$BT$12)</f>
        <v/>
      </c>
      <c r="BB37" s="16" t="str">
        <f>IF(COUNTA('Épreuves facultatives'!$BU$12)=0,"",'Épreuves facultatives'!$BU$12)</f>
        <v/>
      </c>
      <c r="BC37" s="16" t="str">
        <f>IF(COUNTA('Épreuves facultatives'!$BT$13)=0,"",'Épreuves facultatives'!$BT$13)</f>
        <v/>
      </c>
      <c r="BD37" s="16" t="str">
        <f>IF(COUNTA('Épreuves facultatives'!$BU$13)=0,"",'Épreuves facultatives'!$BU$13)</f>
        <v/>
      </c>
      <c r="BE37" s="16" t="str">
        <f>IF(COUNTA('Épreuves facultatives'!$BT$14)=0,"",'Épreuves facultatives'!$BT$14)</f>
        <v/>
      </c>
      <c r="BF37" s="16" t="str">
        <f>IF(COUNTA('Épreuves facultatives'!$BU$14)=0,"",'Épreuves facultatives'!$BU$14)</f>
        <v/>
      </c>
      <c r="BG37" s="16" t="str">
        <f>IF(COUNTA('Épreuves facultatives'!$BT$15)=0,"",'Épreuves facultatives'!$BT$15)</f>
        <v/>
      </c>
      <c r="BH37" s="16" t="str">
        <f>IF(COUNTA('Épreuves facultatives'!$BU$15)=0,"",'Épreuves facultatives'!$BU$15)</f>
        <v/>
      </c>
      <c r="BI37" s="16" t="str">
        <f>IF(COUNTA('Saisie des résultats'!$AN$29)=0,"",'Saisie des résultats'!$AN$29)</f>
        <v/>
      </c>
      <c r="BJ37" s="16" t="e">
        <f>IF(COUNTA('Saisie des résultats'!#REF!)=0,"",'Saisie des résultats'!#REF!)</f>
        <v>#REF!</v>
      </c>
      <c r="BK37" s="16" t="str">
        <f>IF(COUNTA('Saisie des résultats'!$AN$28)=0,"",'Saisie des résultats'!$AN$28)</f>
        <v/>
      </c>
      <c r="BL37" s="16" t="e">
        <f>IF(COUNTA('Saisie des résultats'!#REF!)=0,"",'Saisie des résultats'!#REF!)</f>
        <v>#REF!</v>
      </c>
      <c r="BM37" s="16" t="e">
        <f>IF(COUNTA('Saisie des résultats'!#REF!)=0,"",'Saisie des résultats'!#REF!)</f>
        <v>#REF!</v>
      </c>
      <c r="BZ37" s="217" t="str">
        <f t="shared" si="0"/>
        <v/>
      </c>
      <c r="CB37" s="217" t="str">
        <f t="shared" si="1"/>
        <v/>
      </c>
    </row>
    <row r="38" spans="1:80">
      <c r="A38" s="11" t="str">
        <f>'Liste élèves'!A41</f>
        <v/>
      </c>
      <c r="B38" s="17" t="str">
        <f>références!K36</f>
        <v/>
      </c>
      <c r="C38" s="16" t="str">
        <f>IF(COUNTA('Saisie des résultats'!$AO$8)=0,"",'Saisie des résultats'!$AO$8)</f>
        <v/>
      </c>
      <c r="D38" s="16" t="e">
        <f>IF(COUNTA('Saisie des résultats'!#REF!)=0,"",'Saisie des résultats'!#REF!)</f>
        <v>#REF!</v>
      </c>
      <c r="E38" s="16" t="str">
        <f>IF(COUNTA('Saisie des résultats'!$AO$9)=0,"",'Saisie des résultats'!$AO$9)</f>
        <v/>
      </c>
      <c r="F38" s="16" t="e">
        <f>IF(COUNTA('Saisie des résultats'!#REF!)=0,"",'Saisie des résultats'!#REF!)</f>
        <v>#REF!</v>
      </c>
      <c r="G38" s="16" t="str">
        <f>IF(COUNTA('Saisie des résultats'!$AO$10)=0,"",'Saisie des résultats'!$AO$10)</f>
        <v/>
      </c>
      <c r="H38" s="16" t="e">
        <f>IF(COUNTA('Saisie des résultats'!#REF!)=0,"",'Saisie des résultats'!#REF!)</f>
        <v>#REF!</v>
      </c>
      <c r="I38" s="16" t="str">
        <f>IF(COUNTA('Saisie des résultats'!$AO$11)=0,"",'Saisie des résultats'!$AO$11)</f>
        <v/>
      </c>
      <c r="J38" s="16" t="e">
        <f>IF(COUNTA('Saisie des résultats'!#REF!)=0,"",'Saisie des résultats'!#REF!)</f>
        <v>#REF!</v>
      </c>
      <c r="K38" s="16" t="str">
        <f>IF(COUNTA('Saisie des résultats'!$AO$12)=0,"",'Saisie des résultats'!$AO$12)</f>
        <v/>
      </c>
      <c r="L38" s="16" t="e">
        <f>IF(COUNTA('Saisie des résultats'!#REF!)=0,"",'Saisie des résultats'!#REF!)</f>
        <v>#REF!</v>
      </c>
      <c r="M38" s="16" t="str">
        <f>IF(COUNTA('Saisie des résultats'!$AO$13)=0,"",'Saisie des résultats'!$AO$13)</f>
        <v/>
      </c>
      <c r="N38" s="16" t="e">
        <f>IF(COUNTA('Saisie des résultats'!#REF!)=0,"",'Saisie des résultats'!#REF!)</f>
        <v>#REF!</v>
      </c>
      <c r="O38" s="16" t="str">
        <f>IF(COUNTA('Saisie des résultats'!$AO$14)=0,"",'Saisie des résultats'!$AO$14)</f>
        <v/>
      </c>
      <c r="P38" s="16" t="e">
        <f>IF(COUNTA('Saisie des résultats'!#REF!)=0,"",'Saisie des résultats'!#REF!)</f>
        <v>#REF!</v>
      </c>
      <c r="Q38" s="16" t="str">
        <f>IF(COUNTA('Saisie des résultats'!$AO$15)=0,"",'Saisie des résultats'!$AO$15)</f>
        <v/>
      </c>
      <c r="R38" s="16" t="e">
        <f>IF(COUNTA('Saisie des résultats'!#REF!)=0,"",'Saisie des résultats'!#REF!)</f>
        <v>#REF!</v>
      </c>
      <c r="S38" s="16" t="str">
        <f>IF(COUNTA('Saisie des résultats'!$AO$16)=0,"",'Saisie des résultats'!$AO$16)</f>
        <v/>
      </c>
      <c r="T38" s="16" t="e">
        <f>IF(COUNTA('Saisie des résultats'!#REF!)=0,"",'Saisie des résultats'!#REF!)</f>
        <v>#REF!</v>
      </c>
      <c r="U38" s="16" t="str">
        <f>IF(COUNTA('Saisie des résultats'!$AO$17)=0,"",'Saisie des résultats'!$AO$17)</f>
        <v/>
      </c>
      <c r="V38" s="16" t="e">
        <f>IF(COUNTA('Saisie des résultats'!#REF!)=0,"",'Saisie des résultats'!#REF!)</f>
        <v>#REF!</v>
      </c>
      <c r="W38" s="16" t="str">
        <f>IF(COUNTA('Saisie des résultats'!$AO$18)=0,"",'Saisie des résultats'!$AO$18)</f>
        <v/>
      </c>
      <c r="X38" s="16" t="e">
        <f>IF(COUNTA('Saisie des résultats'!#REF!)=0,"",'Saisie des résultats'!#REF!)</f>
        <v>#REF!</v>
      </c>
      <c r="Y38" s="16" t="str">
        <f>IF(COUNTA('Saisie des résultats'!$AO$19)=0,"",'Saisie des résultats'!$AO$19)</f>
        <v/>
      </c>
      <c r="Z38" s="16" t="e">
        <f>IF(COUNTA('Saisie des résultats'!#REF!)=0,"",'Saisie des résultats'!#REF!)</f>
        <v>#REF!</v>
      </c>
      <c r="AA38" s="16" t="str">
        <f>IF(COUNTA('Saisie des résultats'!$AO$20)=0,"",'Saisie des résultats'!$AO$20)</f>
        <v/>
      </c>
      <c r="AB38" s="16" t="e">
        <f>IF(COUNTA('Saisie des résultats'!#REF!)=0,"",'Saisie des résultats'!#REF!)</f>
        <v>#REF!</v>
      </c>
      <c r="AC38" s="16" t="str">
        <f>IF(COUNTA('Saisie des résultats'!$AO$21)=0,"",'Saisie des résultats'!$AO$21)</f>
        <v/>
      </c>
      <c r="AD38" s="16" t="e">
        <f>IF(COUNTA('Saisie des résultats'!#REF!)=0,"",'Saisie des résultats'!#REF!)</f>
        <v>#REF!</v>
      </c>
      <c r="AE38" s="16" t="str">
        <f>IF(COUNTA('Saisie des résultats'!$AO$22)=0,"",'Saisie des résultats'!$AO$22)</f>
        <v/>
      </c>
      <c r="AF38" s="16" t="e">
        <f>IF(COUNTA('Saisie des résultats'!#REF!)=0,"",'Saisie des résultats'!#REF!)</f>
        <v>#REF!</v>
      </c>
      <c r="AG38" s="16" t="str">
        <f>IF(COUNTA('Saisie des résultats'!$AO$23)=0,"",'Saisie des résultats'!$AO$23)</f>
        <v/>
      </c>
      <c r="AH38" s="16" t="e">
        <f>IF(COUNTA('Saisie des résultats'!#REF!)=0,"",'Saisie des résultats'!#REF!)</f>
        <v>#REF!</v>
      </c>
      <c r="AI38" s="16" t="str">
        <f>IF(COUNTA('Saisie des résultats'!$AO$24)=0,"",'Saisie des résultats'!$AO$24)</f>
        <v/>
      </c>
      <c r="AJ38" s="16" t="e">
        <f>IF(COUNTA('Saisie des résultats'!#REF!)=0,"",'Saisie des résultats'!#REF!)</f>
        <v>#REF!</v>
      </c>
      <c r="AK38" s="16" t="str">
        <f>IF(COUNTA('Saisie des résultats'!$AO$25)=0,"",'Saisie des résultats'!$AO$25)</f>
        <v/>
      </c>
      <c r="AL38" s="16" t="e">
        <f>IF(COUNTA('Saisie des résultats'!#REF!)=0,"",'Saisie des résultats'!#REF!)</f>
        <v>#REF!</v>
      </c>
      <c r="AM38" s="16" t="str">
        <f>IF(COUNTA('Saisie des résultats'!$AO$26)=0,"",'Saisie des résultats'!$AO$26)</f>
        <v/>
      </c>
      <c r="AN38" s="16" t="e">
        <f>IF(COUNTA('Saisie des résultats'!#REF!)=0,"",'Saisie des résultats'!#REF!)</f>
        <v>#REF!</v>
      </c>
      <c r="AO38" s="16" t="str">
        <f>IF(COUNTA('Saisie des résultats'!$AO$27)=0,"",'Saisie des résultats'!$AO$27)</f>
        <v/>
      </c>
      <c r="AP38" s="16" t="str">
        <f>IF(COUNTA('Épreuves facultatives'!$BW$6)=0,"",'Épreuves facultatives'!$BW$6)</f>
        <v/>
      </c>
      <c r="AQ38" s="16" t="str">
        <f>IF(COUNTA('Saisie des résultats'!$AO$28)=0,"",'Saisie des résultats'!$AO$28)</f>
        <v/>
      </c>
      <c r="AR38" s="16" t="str">
        <f>IF(COUNTA('Épreuves facultatives'!$BW$7)=0,"",'Épreuves facultatives'!$BW$7)</f>
        <v/>
      </c>
      <c r="AS38" s="16" t="str">
        <f>IF(COUNTA('Saisie des résultats'!$AO$29)=0,"",'Saisie des résultats'!$AO$29)</f>
        <v/>
      </c>
      <c r="AT38" s="16" t="str">
        <f>IF(COUNTA('Épreuves facultatives'!$BW$8)=0,"",'Épreuves facultatives'!$BW$8)</f>
        <v/>
      </c>
      <c r="AU38" s="16" t="str">
        <f>IF(COUNTA('Saisie des résultats'!$AO$30)=0,"",'Saisie des résultats'!$AO$30)</f>
        <v/>
      </c>
      <c r="AV38" s="16" t="str">
        <f>IF(COUNTA('Épreuves facultatives'!$BW$9)=0,"",'Épreuves facultatives'!$BW$9)</f>
        <v/>
      </c>
      <c r="AW38" s="16" t="str">
        <f>IF(COUNTA('Saisie des résultats'!$AO$31)=0,"",'Saisie des résultats'!$AO$31)</f>
        <v/>
      </c>
      <c r="AX38" s="16" t="str">
        <f>IF(COUNTA('Épreuves facultatives'!$BW$10)=0,"",'Épreuves facultatives'!$BW$10)</f>
        <v/>
      </c>
      <c r="AY38" s="16" t="str">
        <f>IF(COUNTA('Épreuves facultatives'!$BV$11)=0,"",'Épreuves facultatives'!$BV$11)</f>
        <v/>
      </c>
      <c r="AZ38" s="16" t="str">
        <f>IF(COUNTA('Épreuves facultatives'!$BW$11)=0,"",'Épreuves facultatives'!$BW$11)</f>
        <v/>
      </c>
      <c r="BA38" s="16" t="str">
        <f>IF(COUNTA('Épreuves facultatives'!$BV$12)=0,"",'Épreuves facultatives'!$BV$12)</f>
        <v/>
      </c>
      <c r="BB38" s="16" t="str">
        <f>IF(COUNTA('Épreuves facultatives'!$BW$12)=0,"",'Épreuves facultatives'!$BW$12)</f>
        <v/>
      </c>
      <c r="BC38" s="16" t="str">
        <f>IF(COUNTA('Épreuves facultatives'!$BV$13)=0,"",'Épreuves facultatives'!$BV$13)</f>
        <v/>
      </c>
      <c r="BD38" s="16" t="str">
        <f>IF(COUNTA('Épreuves facultatives'!$BW$13)=0,"",'Épreuves facultatives'!$BW$13)</f>
        <v/>
      </c>
      <c r="BE38" s="16" t="str">
        <f>IF(COUNTA('Épreuves facultatives'!$BV$14)=0,"",'Épreuves facultatives'!$BV$14)</f>
        <v/>
      </c>
      <c r="BF38" s="16" t="str">
        <f>IF(COUNTA('Épreuves facultatives'!$BW$14)=0,"",'Épreuves facultatives'!$BW$14)</f>
        <v/>
      </c>
      <c r="BG38" s="16" t="str">
        <f>IF(COUNTA('Épreuves facultatives'!$BV$15)=0,"",'Épreuves facultatives'!$BV$15)</f>
        <v/>
      </c>
      <c r="BH38" s="16" t="str">
        <f>IF(COUNTA('Épreuves facultatives'!$BW$15)=0,"",'Épreuves facultatives'!$BW$15)</f>
        <v/>
      </c>
      <c r="BI38" s="16" t="str">
        <f>IF(COUNTA('Saisie des résultats'!$AO$29)=0,"",'Saisie des résultats'!$AO$29)</f>
        <v/>
      </c>
      <c r="BJ38" s="16" t="e">
        <f>IF(COUNTA('Saisie des résultats'!#REF!)=0,"",'Saisie des résultats'!#REF!)</f>
        <v>#REF!</v>
      </c>
      <c r="BK38" s="16" t="str">
        <f>IF(COUNTA('Saisie des résultats'!$AO$28)=0,"",'Saisie des résultats'!$AO$28)</f>
        <v/>
      </c>
      <c r="BL38" s="16" t="e">
        <f>IF(COUNTA('Saisie des résultats'!#REF!)=0,"",'Saisie des résultats'!#REF!)</f>
        <v>#REF!</v>
      </c>
      <c r="BM38" s="16" t="e">
        <f>IF(COUNTA('Saisie des résultats'!#REF!)=0,"",'Saisie des résultats'!#REF!)</f>
        <v>#REF!</v>
      </c>
      <c r="BZ38" s="217" t="str">
        <f t="shared" si="0"/>
        <v/>
      </c>
      <c r="CB38" s="217" t="str">
        <f t="shared" si="1"/>
        <v/>
      </c>
    </row>
    <row r="39" spans="1:80">
      <c r="A39" s="11" t="str">
        <f>'Liste élèves'!A42</f>
        <v/>
      </c>
      <c r="B39" s="17" t="str">
        <f>références!K37</f>
        <v/>
      </c>
      <c r="C39" s="16" t="str">
        <f>IF(COUNTA('Saisie des résultats'!$AP$8)=0,"",'Saisie des résultats'!$AP$8)</f>
        <v/>
      </c>
      <c r="D39" s="16" t="e">
        <f>IF(COUNTA('Saisie des résultats'!#REF!)=0,"",'Saisie des résultats'!#REF!)</f>
        <v>#REF!</v>
      </c>
      <c r="E39" s="16" t="str">
        <f>IF(COUNTA('Saisie des résultats'!$AP$9)=0,"",'Saisie des résultats'!$AP$9)</f>
        <v/>
      </c>
      <c r="F39" s="16" t="e">
        <f>IF(COUNTA('Saisie des résultats'!#REF!)=0,"",'Saisie des résultats'!#REF!)</f>
        <v>#REF!</v>
      </c>
      <c r="G39" s="16" t="str">
        <f>IF(COUNTA('Saisie des résultats'!$AP$10)=0,"",'Saisie des résultats'!$AP$10)</f>
        <v/>
      </c>
      <c r="H39" s="16" t="e">
        <f>IF(COUNTA('Saisie des résultats'!#REF!)=0,"",'Saisie des résultats'!#REF!)</f>
        <v>#REF!</v>
      </c>
      <c r="I39" s="16" t="str">
        <f>IF(COUNTA('Saisie des résultats'!$AP$11)=0,"",'Saisie des résultats'!$AP$11)</f>
        <v/>
      </c>
      <c r="J39" s="16" t="e">
        <f>IF(COUNTA('Saisie des résultats'!#REF!)=0,"",'Saisie des résultats'!#REF!)</f>
        <v>#REF!</v>
      </c>
      <c r="K39" s="16" t="str">
        <f>IF(COUNTA('Saisie des résultats'!$AP$12)=0,"",'Saisie des résultats'!$AP$12)</f>
        <v/>
      </c>
      <c r="L39" s="16" t="e">
        <f>IF(COUNTA('Saisie des résultats'!#REF!)=0,"",'Saisie des résultats'!#REF!)</f>
        <v>#REF!</v>
      </c>
      <c r="M39" s="16" t="str">
        <f>IF(COUNTA('Saisie des résultats'!$AP$13)=0,"",'Saisie des résultats'!$AP$13)</f>
        <v/>
      </c>
      <c r="N39" s="16" t="e">
        <f>IF(COUNTA('Saisie des résultats'!#REF!)=0,"",'Saisie des résultats'!#REF!)</f>
        <v>#REF!</v>
      </c>
      <c r="O39" s="16" t="str">
        <f>IF(COUNTA('Saisie des résultats'!$AP$14)=0,"",'Saisie des résultats'!$AP$14)</f>
        <v/>
      </c>
      <c r="P39" s="16" t="e">
        <f>IF(COUNTA('Saisie des résultats'!#REF!)=0,"",'Saisie des résultats'!#REF!)</f>
        <v>#REF!</v>
      </c>
      <c r="Q39" s="16" t="str">
        <f>IF(COUNTA('Saisie des résultats'!$AP$15)=0,"",'Saisie des résultats'!$AP$15)</f>
        <v/>
      </c>
      <c r="R39" s="16" t="e">
        <f>IF(COUNTA('Saisie des résultats'!#REF!)=0,"",'Saisie des résultats'!#REF!)</f>
        <v>#REF!</v>
      </c>
      <c r="S39" s="16" t="str">
        <f>IF(COUNTA('Saisie des résultats'!$AP$16)=0,"",'Saisie des résultats'!$AP$16)</f>
        <v/>
      </c>
      <c r="T39" s="16" t="e">
        <f>IF(COUNTA('Saisie des résultats'!#REF!)=0,"",'Saisie des résultats'!#REF!)</f>
        <v>#REF!</v>
      </c>
      <c r="U39" s="16" t="str">
        <f>IF(COUNTA('Saisie des résultats'!$AP$17)=0,"",'Saisie des résultats'!$AP$17)</f>
        <v/>
      </c>
      <c r="V39" s="16" t="e">
        <f>IF(COUNTA('Saisie des résultats'!#REF!)=0,"",'Saisie des résultats'!#REF!)</f>
        <v>#REF!</v>
      </c>
      <c r="W39" s="16" t="str">
        <f>IF(COUNTA('Saisie des résultats'!$AP$18)=0,"",'Saisie des résultats'!$AP$18)</f>
        <v/>
      </c>
      <c r="X39" s="16" t="e">
        <f>IF(COUNTA('Saisie des résultats'!#REF!)=0,"",'Saisie des résultats'!#REF!)</f>
        <v>#REF!</v>
      </c>
      <c r="Y39" s="16" t="str">
        <f>IF(COUNTA('Saisie des résultats'!$AP$19)=0,"",'Saisie des résultats'!$AP$19)</f>
        <v/>
      </c>
      <c r="Z39" s="16" t="e">
        <f>IF(COUNTA('Saisie des résultats'!#REF!)=0,"",'Saisie des résultats'!#REF!)</f>
        <v>#REF!</v>
      </c>
      <c r="AA39" s="16" t="str">
        <f>IF(COUNTA('Saisie des résultats'!$AP$20)=0,"",'Saisie des résultats'!$AP$20)</f>
        <v/>
      </c>
      <c r="AB39" s="16" t="e">
        <f>IF(COUNTA('Saisie des résultats'!#REF!)=0,"",'Saisie des résultats'!#REF!)</f>
        <v>#REF!</v>
      </c>
      <c r="AC39" s="16" t="str">
        <f>IF(COUNTA('Saisie des résultats'!$AP$21)=0,"",'Saisie des résultats'!$AP$21)</f>
        <v/>
      </c>
      <c r="AD39" s="16" t="e">
        <f>IF(COUNTA('Saisie des résultats'!#REF!)=0,"",'Saisie des résultats'!#REF!)</f>
        <v>#REF!</v>
      </c>
      <c r="AE39" s="16" t="str">
        <f>IF(COUNTA('Saisie des résultats'!$AP$22)=0,"",'Saisie des résultats'!$AP$22)</f>
        <v/>
      </c>
      <c r="AF39" s="16" t="e">
        <f>IF(COUNTA('Saisie des résultats'!#REF!)=0,"",'Saisie des résultats'!#REF!)</f>
        <v>#REF!</v>
      </c>
      <c r="AG39" s="16" t="str">
        <f>IF(COUNTA('Saisie des résultats'!$AP$23)=0,"",'Saisie des résultats'!$AP$23)</f>
        <v/>
      </c>
      <c r="AH39" s="16" t="e">
        <f>IF(COUNTA('Saisie des résultats'!#REF!)=0,"",'Saisie des résultats'!#REF!)</f>
        <v>#REF!</v>
      </c>
      <c r="AI39" s="16" t="str">
        <f>IF(COUNTA('Saisie des résultats'!$AP$24)=0,"",'Saisie des résultats'!$AP$24)</f>
        <v/>
      </c>
      <c r="AJ39" s="16" t="e">
        <f>IF(COUNTA('Saisie des résultats'!#REF!)=0,"",'Saisie des résultats'!#REF!)</f>
        <v>#REF!</v>
      </c>
      <c r="AK39" s="16" t="str">
        <f>IF(COUNTA('Saisie des résultats'!$AP$25)=0,"",'Saisie des résultats'!$AP$25)</f>
        <v/>
      </c>
      <c r="AL39" s="16" t="e">
        <f>IF(COUNTA('Saisie des résultats'!#REF!)=0,"",'Saisie des résultats'!#REF!)</f>
        <v>#REF!</v>
      </c>
      <c r="AM39" s="16" t="str">
        <f>IF(COUNTA('Saisie des résultats'!$AP$26)=0,"",'Saisie des résultats'!$AP$26)</f>
        <v/>
      </c>
      <c r="AN39" s="16" t="e">
        <f>IF(COUNTA('Saisie des résultats'!#REF!)=0,"",'Saisie des résultats'!#REF!)</f>
        <v>#REF!</v>
      </c>
      <c r="AO39" s="16" t="str">
        <f>IF(COUNTA('Saisie des résultats'!$AP$27)=0,"",'Saisie des résultats'!$AP$27)</f>
        <v/>
      </c>
      <c r="AP39" s="16" t="str">
        <f>IF(COUNTA('Épreuves facultatives'!$BY$6)=0,"",'Épreuves facultatives'!$BY$6)</f>
        <v/>
      </c>
      <c r="AQ39" s="16" t="str">
        <f>IF(COUNTA('Saisie des résultats'!$AP$28)=0,"",'Saisie des résultats'!$AP$28)</f>
        <v/>
      </c>
      <c r="AR39" s="16" t="str">
        <f>IF(COUNTA('Épreuves facultatives'!$BY$7)=0,"",'Épreuves facultatives'!$BY$7)</f>
        <v/>
      </c>
      <c r="AS39" s="16" t="str">
        <f>IF(COUNTA('Saisie des résultats'!$AP$29)=0,"",'Saisie des résultats'!$AP$29)</f>
        <v/>
      </c>
      <c r="AT39" s="16" t="str">
        <f>IF(COUNTA('Épreuves facultatives'!$BY$8)=0,"",'Épreuves facultatives'!$BY$8)</f>
        <v/>
      </c>
      <c r="AU39" s="16" t="str">
        <f>IF(COUNTA('Saisie des résultats'!$AP$30)=0,"",'Saisie des résultats'!$AP$30)</f>
        <v/>
      </c>
      <c r="AV39" s="16" t="str">
        <f>IF(COUNTA('Épreuves facultatives'!$BY$9)=0,"",'Épreuves facultatives'!$BY$9)</f>
        <v/>
      </c>
      <c r="AW39" s="16" t="str">
        <f>IF(COUNTA('Saisie des résultats'!$AP$31)=0,"",'Saisie des résultats'!$AP$31)</f>
        <v/>
      </c>
      <c r="AX39" s="16" t="str">
        <f>IF(COUNTA('Épreuves facultatives'!$BY$10)=0,"",'Épreuves facultatives'!$BY$10)</f>
        <v/>
      </c>
      <c r="AY39" s="16" t="str">
        <f>IF(COUNTA('Épreuves facultatives'!$BX$11)=0,"",'Épreuves facultatives'!$BX$11)</f>
        <v/>
      </c>
      <c r="AZ39" s="16" t="str">
        <f>IF(COUNTA('Épreuves facultatives'!$BY$11)=0,"",'Épreuves facultatives'!$BY$11)</f>
        <v/>
      </c>
      <c r="BA39" s="16" t="str">
        <f>IF(COUNTA('Épreuves facultatives'!$BX$12)=0,"",'Épreuves facultatives'!$BX$12)</f>
        <v/>
      </c>
      <c r="BB39" s="16" t="str">
        <f>IF(COUNTA('Épreuves facultatives'!$BY$12)=0,"",'Épreuves facultatives'!$BY$12)</f>
        <v/>
      </c>
      <c r="BC39" s="16" t="str">
        <f>IF(COUNTA('Épreuves facultatives'!$BX$13)=0,"",'Épreuves facultatives'!$BX$13)</f>
        <v/>
      </c>
      <c r="BD39" s="16" t="str">
        <f>IF(COUNTA('Épreuves facultatives'!$BY$13)=0,"",'Épreuves facultatives'!$BY$13)</f>
        <v/>
      </c>
      <c r="BE39" s="16" t="str">
        <f>IF(COUNTA('Épreuves facultatives'!$BX$14)=0,"",'Épreuves facultatives'!$BX$14)</f>
        <v/>
      </c>
      <c r="BF39" s="16" t="str">
        <f>IF(COUNTA('Épreuves facultatives'!$BY$14)=0,"",'Épreuves facultatives'!$BY$14)</f>
        <v/>
      </c>
      <c r="BG39" s="16" t="str">
        <f>IF(COUNTA('Épreuves facultatives'!$BX$15)=0,"",'Épreuves facultatives'!$BX$15)</f>
        <v/>
      </c>
      <c r="BH39" s="16" t="str">
        <f>IF(COUNTA('Épreuves facultatives'!$BY$15)=0,"",'Épreuves facultatives'!$BY$15)</f>
        <v/>
      </c>
      <c r="BI39" s="16" t="str">
        <f>IF(COUNTA('Saisie des résultats'!$AP$29)=0,"",'Saisie des résultats'!$AP$29)</f>
        <v/>
      </c>
      <c r="BJ39" s="16" t="e">
        <f>IF(COUNTA('Saisie des résultats'!#REF!)=0,"",'Saisie des résultats'!#REF!)</f>
        <v>#REF!</v>
      </c>
      <c r="BK39" s="16" t="str">
        <f>IF(COUNTA('Saisie des résultats'!$AP$28)=0,"",'Saisie des résultats'!$AP$28)</f>
        <v/>
      </c>
      <c r="BL39" s="16" t="e">
        <f>IF(COUNTA('Saisie des résultats'!#REF!)=0,"",'Saisie des résultats'!#REF!)</f>
        <v>#REF!</v>
      </c>
      <c r="BM39" s="16" t="e">
        <f>IF(COUNTA('Saisie des résultats'!#REF!)=0,"",'Saisie des résultats'!#REF!)</f>
        <v>#REF!</v>
      </c>
      <c r="BZ39" s="217" t="str">
        <f t="shared" si="0"/>
        <v/>
      </c>
      <c r="CB39" s="217" t="str">
        <f t="shared" si="1"/>
        <v/>
      </c>
    </row>
    <row r="40" spans="1:80">
      <c r="A40" s="11" t="str">
        <f>'Liste élèves'!A43</f>
        <v/>
      </c>
      <c r="B40" s="17" t="str">
        <f>références!K38</f>
        <v/>
      </c>
      <c r="C40" s="16" t="str">
        <f>IF(COUNTA('Saisie des résultats'!$AQ$8)=0,"",'Saisie des résultats'!$AQ$8)</f>
        <v/>
      </c>
      <c r="D40" s="16" t="e">
        <f>IF(COUNTA('Saisie des résultats'!#REF!)=0,"",'Saisie des résultats'!#REF!)</f>
        <v>#REF!</v>
      </c>
      <c r="E40" s="16" t="str">
        <f>IF(COUNTA('Saisie des résultats'!$AQ$9)=0,"",'Saisie des résultats'!$AQ$9)</f>
        <v/>
      </c>
      <c r="F40" s="16" t="e">
        <f>IF(COUNTA('Saisie des résultats'!#REF!)=0,"",'Saisie des résultats'!#REF!)</f>
        <v>#REF!</v>
      </c>
      <c r="G40" s="16" t="str">
        <f>IF(COUNTA('Saisie des résultats'!$AQ$10)=0,"",'Saisie des résultats'!$AQ$10)</f>
        <v/>
      </c>
      <c r="H40" s="16" t="e">
        <f>IF(COUNTA('Saisie des résultats'!#REF!)=0,"",'Saisie des résultats'!#REF!)</f>
        <v>#REF!</v>
      </c>
      <c r="I40" s="16" t="str">
        <f>IF(COUNTA('Saisie des résultats'!$AQ$11)=0,"",'Saisie des résultats'!$AQ$11)</f>
        <v/>
      </c>
      <c r="J40" s="16" t="e">
        <f>IF(COUNTA('Saisie des résultats'!#REF!)=0,"",'Saisie des résultats'!#REF!)</f>
        <v>#REF!</v>
      </c>
      <c r="K40" s="16" t="str">
        <f>IF(COUNTA('Saisie des résultats'!$AQ$12)=0,"",'Saisie des résultats'!$AQ$12)</f>
        <v/>
      </c>
      <c r="L40" s="16" t="e">
        <f>IF(COUNTA('Saisie des résultats'!#REF!)=0,"",'Saisie des résultats'!#REF!)</f>
        <v>#REF!</v>
      </c>
      <c r="M40" s="16" t="str">
        <f>IF(COUNTA('Saisie des résultats'!$AQ$13)=0,"",'Saisie des résultats'!$AQ$13)</f>
        <v/>
      </c>
      <c r="N40" s="16" t="e">
        <f>IF(COUNTA('Saisie des résultats'!#REF!)=0,"",'Saisie des résultats'!#REF!)</f>
        <v>#REF!</v>
      </c>
      <c r="O40" s="16" t="str">
        <f>IF(COUNTA('Saisie des résultats'!$AQ$14)=0,"",'Saisie des résultats'!$AQ$14)</f>
        <v/>
      </c>
      <c r="P40" s="16" t="e">
        <f>IF(COUNTA('Saisie des résultats'!#REF!)=0,"",'Saisie des résultats'!#REF!)</f>
        <v>#REF!</v>
      </c>
      <c r="Q40" s="16" t="str">
        <f>IF(COUNTA('Saisie des résultats'!$AQ$15)=0,"",'Saisie des résultats'!$AQ$15)</f>
        <v/>
      </c>
      <c r="R40" s="16" t="e">
        <f>IF(COUNTA('Saisie des résultats'!#REF!)=0,"",'Saisie des résultats'!#REF!)</f>
        <v>#REF!</v>
      </c>
      <c r="S40" s="16" t="str">
        <f>IF(COUNTA('Saisie des résultats'!$AQ$16)=0,"",'Saisie des résultats'!$AQ$16)</f>
        <v/>
      </c>
      <c r="T40" s="16" t="e">
        <f>IF(COUNTA('Saisie des résultats'!#REF!)=0,"",'Saisie des résultats'!#REF!)</f>
        <v>#REF!</v>
      </c>
      <c r="U40" s="16" t="str">
        <f>IF(COUNTA('Saisie des résultats'!$AQ$17)=0,"",'Saisie des résultats'!$AQ$17)</f>
        <v/>
      </c>
      <c r="V40" s="16" t="e">
        <f>IF(COUNTA('Saisie des résultats'!#REF!)=0,"",'Saisie des résultats'!#REF!)</f>
        <v>#REF!</v>
      </c>
      <c r="W40" s="16" t="str">
        <f>IF(COUNTA('Saisie des résultats'!$AQ$18)=0,"",'Saisie des résultats'!$AQ$18)</f>
        <v/>
      </c>
      <c r="X40" s="16" t="e">
        <f>IF(COUNTA('Saisie des résultats'!#REF!)=0,"",'Saisie des résultats'!#REF!)</f>
        <v>#REF!</v>
      </c>
      <c r="Y40" s="16" t="str">
        <f>IF(COUNTA('Saisie des résultats'!$AQ$19)=0,"",'Saisie des résultats'!$AQ$19)</f>
        <v/>
      </c>
      <c r="Z40" s="16" t="e">
        <f>IF(COUNTA('Saisie des résultats'!#REF!)=0,"",'Saisie des résultats'!#REF!)</f>
        <v>#REF!</v>
      </c>
      <c r="AA40" s="16" t="str">
        <f>IF(COUNTA('Saisie des résultats'!$AQ$20)=0,"",'Saisie des résultats'!$AQ$20)</f>
        <v/>
      </c>
      <c r="AB40" s="16" t="e">
        <f>IF(COUNTA('Saisie des résultats'!#REF!)=0,"",'Saisie des résultats'!#REF!)</f>
        <v>#REF!</v>
      </c>
      <c r="AC40" s="16" t="str">
        <f>IF(COUNTA('Saisie des résultats'!$AQ$21)=0,"",'Saisie des résultats'!$AQ$21)</f>
        <v/>
      </c>
      <c r="AD40" s="16" t="e">
        <f>IF(COUNTA('Saisie des résultats'!#REF!)=0,"",'Saisie des résultats'!#REF!)</f>
        <v>#REF!</v>
      </c>
      <c r="AE40" s="16" t="str">
        <f>IF(COUNTA('Saisie des résultats'!$AQ$22)=0,"",'Saisie des résultats'!$AQ$22)</f>
        <v/>
      </c>
      <c r="AF40" s="16" t="e">
        <f>IF(COUNTA('Saisie des résultats'!#REF!)=0,"",'Saisie des résultats'!#REF!)</f>
        <v>#REF!</v>
      </c>
      <c r="AG40" s="16" t="str">
        <f>IF(COUNTA('Saisie des résultats'!$AQ$23)=0,"",'Saisie des résultats'!$AQ$23)</f>
        <v/>
      </c>
      <c r="AH40" s="16" t="e">
        <f>IF(COUNTA('Saisie des résultats'!#REF!)=0,"",'Saisie des résultats'!#REF!)</f>
        <v>#REF!</v>
      </c>
      <c r="AI40" s="16" t="str">
        <f>IF(COUNTA('Saisie des résultats'!$AQ$24)=0,"",'Saisie des résultats'!$AQ$24)</f>
        <v/>
      </c>
      <c r="AJ40" s="16" t="e">
        <f>IF(COUNTA('Saisie des résultats'!#REF!)=0,"",'Saisie des résultats'!#REF!)</f>
        <v>#REF!</v>
      </c>
      <c r="AK40" s="16" t="str">
        <f>IF(COUNTA('Saisie des résultats'!$AQ$25)=0,"",'Saisie des résultats'!$AQ$25)</f>
        <v/>
      </c>
      <c r="AL40" s="16" t="e">
        <f>IF(COUNTA('Saisie des résultats'!#REF!)=0,"",'Saisie des résultats'!#REF!)</f>
        <v>#REF!</v>
      </c>
      <c r="AM40" s="16" t="str">
        <f>IF(COUNTA('Saisie des résultats'!$AQ$26)=0,"",'Saisie des résultats'!$AQ$26)</f>
        <v/>
      </c>
      <c r="AN40" s="16" t="e">
        <f>IF(COUNTA('Saisie des résultats'!#REF!)=0,"",'Saisie des résultats'!#REF!)</f>
        <v>#REF!</v>
      </c>
      <c r="AO40" s="16" t="str">
        <f>IF(COUNTA('Saisie des résultats'!$AQ$27)=0,"",'Saisie des résultats'!$AQ$27)</f>
        <v/>
      </c>
      <c r="AP40" s="16" t="str">
        <f>IF(COUNTA('Épreuves facultatives'!$CA$6)=0,"",'Épreuves facultatives'!$CA$6)</f>
        <v/>
      </c>
      <c r="AQ40" s="16" t="str">
        <f>IF(COUNTA('Saisie des résultats'!$AQ$28)=0,"",'Saisie des résultats'!$AQ$28)</f>
        <v/>
      </c>
      <c r="AR40" s="16" t="str">
        <f>IF(COUNTA('Épreuves facultatives'!$CA$7)=0,"",'Épreuves facultatives'!$CA$7)</f>
        <v/>
      </c>
      <c r="AS40" s="16" t="str">
        <f>IF(COUNTA('Saisie des résultats'!$AQ$29)=0,"",'Saisie des résultats'!$AQ$29)</f>
        <v/>
      </c>
      <c r="AT40" s="16" t="str">
        <f>IF(COUNTA('Épreuves facultatives'!$CA$8)=0,"",'Épreuves facultatives'!$CA$8)</f>
        <v/>
      </c>
      <c r="AU40" s="16" t="str">
        <f>IF(COUNTA('Saisie des résultats'!$AQ$30)=0,"",'Saisie des résultats'!$AQ$30)</f>
        <v/>
      </c>
      <c r="AV40" s="16" t="str">
        <f>IF(COUNTA('Épreuves facultatives'!$CA$9)=0,"",'Épreuves facultatives'!$CA$9)</f>
        <v/>
      </c>
      <c r="AW40" s="16" t="str">
        <f>IF(COUNTA('Saisie des résultats'!$AQ$31)=0,"",'Saisie des résultats'!$AQ$31)</f>
        <v/>
      </c>
      <c r="AX40" s="16" t="str">
        <f>IF(COUNTA('Épreuves facultatives'!$CA$10)=0,"",'Épreuves facultatives'!$CA$10)</f>
        <v/>
      </c>
      <c r="AY40" s="16" t="str">
        <f>IF(COUNTA('Épreuves facultatives'!$BZ$11)=0,"",'Épreuves facultatives'!$BZ$11)</f>
        <v/>
      </c>
      <c r="AZ40" s="16" t="str">
        <f>IF(COUNTA('Épreuves facultatives'!$CA$11)=0,"",'Épreuves facultatives'!$CA$11)</f>
        <v/>
      </c>
      <c r="BA40" s="16" t="str">
        <f>IF(COUNTA('Épreuves facultatives'!$BZ$12)=0,"",'Épreuves facultatives'!$BZ$12)</f>
        <v/>
      </c>
      <c r="BB40" s="16" t="str">
        <f>IF(COUNTA('Épreuves facultatives'!$CA$12)=0,"",'Épreuves facultatives'!$CA$12)</f>
        <v/>
      </c>
      <c r="BC40" s="16" t="str">
        <f>IF(COUNTA('Épreuves facultatives'!$BZ$13)=0,"",'Épreuves facultatives'!$BZ$13)</f>
        <v/>
      </c>
      <c r="BD40" s="16" t="str">
        <f>IF(COUNTA('Épreuves facultatives'!$CA$13)=0,"",'Épreuves facultatives'!$CA$13)</f>
        <v/>
      </c>
      <c r="BE40" s="16" t="str">
        <f>IF(COUNTA('Épreuves facultatives'!$BZ$14)=0,"",'Épreuves facultatives'!$BZ$14)</f>
        <v/>
      </c>
      <c r="BF40" s="16" t="str">
        <f>IF(COUNTA('Épreuves facultatives'!$CA$14)=0,"",'Épreuves facultatives'!$CA$14)</f>
        <v/>
      </c>
      <c r="BG40" s="16" t="str">
        <f>IF(COUNTA('Épreuves facultatives'!$BZ$15)=0,"",'Épreuves facultatives'!$BZ$15)</f>
        <v/>
      </c>
      <c r="BH40" s="16" t="str">
        <f>IF(COUNTA('Épreuves facultatives'!$CA$15)=0,"",'Épreuves facultatives'!$CA$15)</f>
        <v/>
      </c>
      <c r="BI40" s="16" t="str">
        <f>IF(COUNTA('Saisie des résultats'!$AQ$29)=0,"",'Saisie des résultats'!$AQ$29)</f>
        <v/>
      </c>
      <c r="BJ40" s="16" t="e">
        <f>IF(COUNTA('Saisie des résultats'!#REF!)=0,"",'Saisie des résultats'!#REF!)</f>
        <v>#REF!</v>
      </c>
      <c r="BK40" s="16" t="str">
        <f>IF(COUNTA('Saisie des résultats'!$AQ$28)=0,"",'Saisie des résultats'!$AQ$28)</f>
        <v/>
      </c>
      <c r="BL40" s="16" t="e">
        <f>IF(COUNTA('Saisie des résultats'!#REF!)=0,"",'Saisie des résultats'!#REF!)</f>
        <v>#REF!</v>
      </c>
      <c r="BM40" s="16" t="e">
        <f>IF(COUNTA('Saisie des résultats'!#REF!)=0,"",'Saisie des résultats'!#REF!)</f>
        <v>#REF!</v>
      </c>
      <c r="BZ40" s="217" t="str">
        <f t="shared" si="0"/>
        <v/>
      </c>
      <c r="CB40" s="217" t="str">
        <f t="shared" si="1"/>
        <v/>
      </c>
    </row>
    <row r="41" spans="1:80">
      <c r="A41" s="11" t="str">
        <f>'Liste élèves'!A44</f>
        <v/>
      </c>
      <c r="B41" s="17" t="str">
        <f>références!K39</f>
        <v/>
      </c>
      <c r="C41" s="16" t="str">
        <f>IF(COUNTA('Saisie des résultats'!$AR$8)=0,"",'Saisie des résultats'!$AR$8)</f>
        <v/>
      </c>
      <c r="D41" s="16" t="e">
        <f>IF(COUNTA('Saisie des résultats'!#REF!)=0,"",'Saisie des résultats'!#REF!)</f>
        <v>#REF!</v>
      </c>
      <c r="E41" s="16" t="str">
        <f>IF(COUNTA('Saisie des résultats'!$AR$9)=0,"",'Saisie des résultats'!$AR$9)</f>
        <v/>
      </c>
      <c r="F41" s="16" t="e">
        <f>IF(COUNTA('Saisie des résultats'!#REF!)=0,"",'Saisie des résultats'!#REF!)</f>
        <v>#REF!</v>
      </c>
      <c r="G41" s="16" t="str">
        <f>IF(COUNTA('Saisie des résultats'!$AR$10)=0,"",'Saisie des résultats'!$AR$10)</f>
        <v/>
      </c>
      <c r="H41" s="16" t="e">
        <f>IF(COUNTA('Saisie des résultats'!#REF!)=0,"",'Saisie des résultats'!#REF!)</f>
        <v>#REF!</v>
      </c>
      <c r="I41" s="16" t="str">
        <f>IF(COUNTA('Saisie des résultats'!$AR$11)=0,"",'Saisie des résultats'!$AR$11)</f>
        <v/>
      </c>
      <c r="J41" s="16" t="e">
        <f>IF(COUNTA('Saisie des résultats'!#REF!)=0,"",'Saisie des résultats'!#REF!)</f>
        <v>#REF!</v>
      </c>
      <c r="K41" s="16" t="str">
        <f>IF(COUNTA('Saisie des résultats'!$AR$12)=0,"",'Saisie des résultats'!$AR$12)</f>
        <v/>
      </c>
      <c r="L41" s="16" t="e">
        <f>IF(COUNTA('Saisie des résultats'!#REF!)=0,"",'Saisie des résultats'!#REF!)</f>
        <v>#REF!</v>
      </c>
      <c r="M41" s="16" t="str">
        <f>IF(COUNTA('Saisie des résultats'!$AR$13)=0,"",'Saisie des résultats'!$AR$13)</f>
        <v/>
      </c>
      <c r="N41" s="16" t="e">
        <f>IF(COUNTA('Saisie des résultats'!#REF!)=0,"",'Saisie des résultats'!#REF!)</f>
        <v>#REF!</v>
      </c>
      <c r="O41" s="16" t="str">
        <f>IF(COUNTA('Saisie des résultats'!$AR$14)=0,"",'Saisie des résultats'!$AR$14)</f>
        <v/>
      </c>
      <c r="P41" s="16" t="e">
        <f>IF(COUNTA('Saisie des résultats'!#REF!)=0,"",'Saisie des résultats'!#REF!)</f>
        <v>#REF!</v>
      </c>
      <c r="Q41" s="16" t="str">
        <f>IF(COUNTA('Saisie des résultats'!$AR$15)=0,"",'Saisie des résultats'!$AR$15)</f>
        <v/>
      </c>
      <c r="R41" s="16" t="e">
        <f>IF(COUNTA('Saisie des résultats'!#REF!)=0,"",'Saisie des résultats'!#REF!)</f>
        <v>#REF!</v>
      </c>
      <c r="S41" s="16" t="str">
        <f>IF(COUNTA('Saisie des résultats'!$AR$16)=0,"",'Saisie des résultats'!$AR$16)</f>
        <v/>
      </c>
      <c r="T41" s="16" t="e">
        <f>IF(COUNTA('Saisie des résultats'!#REF!)=0,"",'Saisie des résultats'!#REF!)</f>
        <v>#REF!</v>
      </c>
      <c r="U41" s="16" t="str">
        <f>IF(COUNTA('Saisie des résultats'!$AR$17)=0,"",'Saisie des résultats'!$AR$17)</f>
        <v/>
      </c>
      <c r="V41" s="16" t="e">
        <f>IF(COUNTA('Saisie des résultats'!#REF!)=0,"",'Saisie des résultats'!#REF!)</f>
        <v>#REF!</v>
      </c>
      <c r="W41" s="16" t="str">
        <f>IF(COUNTA('Saisie des résultats'!$AR$18)=0,"",'Saisie des résultats'!$AR$18)</f>
        <v/>
      </c>
      <c r="X41" s="16" t="e">
        <f>IF(COUNTA('Saisie des résultats'!#REF!)=0,"",'Saisie des résultats'!#REF!)</f>
        <v>#REF!</v>
      </c>
      <c r="Y41" s="16" t="str">
        <f>IF(COUNTA('Saisie des résultats'!$AR$19)=0,"",'Saisie des résultats'!$AR$19)</f>
        <v/>
      </c>
      <c r="Z41" s="16" t="e">
        <f>IF(COUNTA('Saisie des résultats'!#REF!)=0,"",'Saisie des résultats'!#REF!)</f>
        <v>#REF!</v>
      </c>
      <c r="AA41" s="16" t="str">
        <f>IF(COUNTA('Saisie des résultats'!$AR$20)=0,"",'Saisie des résultats'!$AR$20)</f>
        <v/>
      </c>
      <c r="AB41" s="16" t="e">
        <f>IF(COUNTA('Saisie des résultats'!#REF!)=0,"",'Saisie des résultats'!#REF!)</f>
        <v>#REF!</v>
      </c>
      <c r="AC41" s="16" t="str">
        <f>IF(COUNTA('Saisie des résultats'!$AR$21)=0,"",'Saisie des résultats'!$AR$21)</f>
        <v/>
      </c>
      <c r="AD41" s="16" t="e">
        <f>IF(COUNTA('Saisie des résultats'!#REF!)=0,"",'Saisie des résultats'!#REF!)</f>
        <v>#REF!</v>
      </c>
      <c r="AE41" s="16" t="str">
        <f>IF(COUNTA('Saisie des résultats'!$AR$22)=0,"",'Saisie des résultats'!$AR$22)</f>
        <v/>
      </c>
      <c r="AF41" s="16" t="e">
        <f>IF(COUNTA('Saisie des résultats'!#REF!)=0,"",'Saisie des résultats'!#REF!)</f>
        <v>#REF!</v>
      </c>
      <c r="AG41" s="16" t="str">
        <f>IF(COUNTA('Saisie des résultats'!$AR$23)=0,"",'Saisie des résultats'!$AR$23)</f>
        <v/>
      </c>
      <c r="AH41" s="16" t="e">
        <f>IF(COUNTA('Saisie des résultats'!#REF!)=0,"",'Saisie des résultats'!#REF!)</f>
        <v>#REF!</v>
      </c>
      <c r="AI41" s="16" t="str">
        <f>IF(COUNTA('Saisie des résultats'!$AR$24)=0,"",'Saisie des résultats'!$AR$24)</f>
        <v/>
      </c>
      <c r="AJ41" s="16" t="e">
        <f>IF(COUNTA('Saisie des résultats'!#REF!)=0,"",'Saisie des résultats'!#REF!)</f>
        <v>#REF!</v>
      </c>
      <c r="AK41" s="16" t="str">
        <f>IF(COUNTA('Saisie des résultats'!$AR$25)=0,"",'Saisie des résultats'!$AR$25)</f>
        <v/>
      </c>
      <c r="AL41" s="16" t="e">
        <f>IF(COUNTA('Saisie des résultats'!#REF!)=0,"",'Saisie des résultats'!#REF!)</f>
        <v>#REF!</v>
      </c>
      <c r="AM41" s="16" t="str">
        <f>IF(COUNTA('Saisie des résultats'!$AR$26)=0,"",'Saisie des résultats'!$AR$26)</f>
        <v/>
      </c>
      <c r="AN41" s="16" t="e">
        <f>IF(COUNTA('Saisie des résultats'!#REF!)=0,"",'Saisie des résultats'!#REF!)</f>
        <v>#REF!</v>
      </c>
      <c r="AO41" s="16" t="str">
        <f>IF(COUNTA('Saisie des résultats'!$AR$27)=0,"",'Saisie des résultats'!$AR$27)</f>
        <v/>
      </c>
      <c r="AP41" s="16" t="str">
        <f>IF(COUNTA('Épreuves facultatives'!$CC$6)=0,"",'Épreuves facultatives'!$CC$6)</f>
        <v/>
      </c>
      <c r="AQ41" s="16" t="str">
        <f>IF(COUNTA('Saisie des résultats'!$AR$28)=0,"",'Saisie des résultats'!$AR$28)</f>
        <v/>
      </c>
      <c r="AR41" s="16" t="str">
        <f>IF(COUNTA('Épreuves facultatives'!$CC$7)=0,"",'Épreuves facultatives'!$CC$7)</f>
        <v/>
      </c>
      <c r="AS41" s="16" t="str">
        <f>IF(COUNTA('Saisie des résultats'!$AR$29)=0,"",'Saisie des résultats'!$AR$29)</f>
        <v/>
      </c>
      <c r="AT41" s="16" t="str">
        <f>IF(COUNTA('Épreuves facultatives'!$CC$8)=0,"",'Épreuves facultatives'!$CC$8)</f>
        <v/>
      </c>
      <c r="AU41" s="16" t="str">
        <f>IF(COUNTA('Saisie des résultats'!$AR$30)=0,"",'Saisie des résultats'!$AR$30)</f>
        <v/>
      </c>
      <c r="AV41" s="16" t="str">
        <f>IF(COUNTA('Épreuves facultatives'!$CC$9)=0,"",'Épreuves facultatives'!$CC$9)</f>
        <v/>
      </c>
      <c r="AW41" s="16" t="str">
        <f>IF(COUNTA('Saisie des résultats'!$AR$31)=0,"",'Saisie des résultats'!$AR$31)</f>
        <v/>
      </c>
      <c r="AX41" s="16" t="str">
        <f>IF(COUNTA('Épreuves facultatives'!$CC$10)=0,"",'Épreuves facultatives'!$CC$10)</f>
        <v/>
      </c>
      <c r="AY41" s="16" t="str">
        <f>IF(COUNTA('Épreuves facultatives'!$CB$11)=0,"",'Épreuves facultatives'!$CB$11)</f>
        <v/>
      </c>
      <c r="AZ41" s="16" t="str">
        <f>IF(COUNTA('Épreuves facultatives'!$CC$11)=0,"",'Épreuves facultatives'!$CC$11)</f>
        <v/>
      </c>
      <c r="BA41" s="16" t="str">
        <f>IF(COUNTA('Épreuves facultatives'!$CB$12)=0,"",'Épreuves facultatives'!$CB$12)</f>
        <v/>
      </c>
      <c r="BB41" s="16" t="str">
        <f>IF(COUNTA('Épreuves facultatives'!$CC$12)=0,"",'Épreuves facultatives'!$CC$12)</f>
        <v/>
      </c>
      <c r="BC41" s="16" t="str">
        <f>IF(COUNTA('Épreuves facultatives'!$CB$13)=0,"",'Épreuves facultatives'!$CB$13)</f>
        <v/>
      </c>
      <c r="BD41" s="16" t="str">
        <f>IF(COUNTA('Épreuves facultatives'!$CC$13)=0,"",'Épreuves facultatives'!$CC$13)</f>
        <v/>
      </c>
      <c r="BE41" s="16" t="str">
        <f>IF(COUNTA('Épreuves facultatives'!$CB$14)=0,"",'Épreuves facultatives'!$CB$14)</f>
        <v/>
      </c>
      <c r="BF41" s="16" t="str">
        <f>IF(COUNTA('Épreuves facultatives'!$CC$14)=0,"",'Épreuves facultatives'!$CC$14)</f>
        <v/>
      </c>
      <c r="BG41" s="16" t="str">
        <f>IF(COUNTA('Épreuves facultatives'!$CB$15)=0,"",'Épreuves facultatives'!$CB$15)</f>
        <v/>
      </c>
      <c r="BH41" s="16" t="str">
        <f>IF(COUNTA('Épreuves facultatives'!$CC$15)=0,"",'Épreuves facultatives'!$CC$15)</f>
        <v/>
      </c>
      <c r="BI41" s="16" t="str">
        <f>IF(COUNTA('Saisie des résultats'!$AR$29)=0,"",'Saisie des résultats'!$AR$29)</f>
        <v/>
      </c>
      <c r="BJ41" s="16" t="e">
        <f>IF(COUNTA('Saisie des résultats'!#REF!)=0,"",'Saisie des résultats'!#REF!)</f>
        <v>#REF!</v>
      </c>
      <c r="BK41" s="16" t="str">
        <f>IF(COUNTA('Saisie des résultats'!$AR$28)=0,"",'Saisie des résultats'!$AR$28)</f>
        <v/>
      </c>
      <c r="BL41" s="16" t="e">
        <f>IF(COUNTA('Saisie des résultats'!#REF!)=0,"",'Saisie des résultats'!#REF!)</f>
        <v>#REF!</v>
      </c>
      <c r="BM41" s="16" t="e">
        <f>IF(COUNTA('Saisie des résultats'!#REF!)=0,"",'Saisie des résultats'!#REF!)</f>
        <v>#REF!</v>
      </c>
      <c r="BZ41" s="217" t="str">
        <f t="shared" si="0"/>
        <v/>
      </c>
      <c r="CB41" s="217" t="str">
        <f t="shared" si="1"/>
        <v/>
      </c>
    </row>
    <row r="42" spans="1:80">
      <c r="A42" s="11" t="str">
        <f>'Liste élèves'!A45</f>
        <v/>
      </c>
      <c r="B42" s="17" t="str">
        <f>références!K40</f>
        <v/>
      </c>
      <c r="C42" s="16" t="str">
        <f>IF(COUNTA('Saisie des résultats'!$AS$8)=0,"",'Saisie des résultats'!$AS$8)</f>
        <v/>
      </c>
      <c r="D42" s="16" t="e">
        <f>IF(COUNTA('Saisie des résultats'!#REF!)=0,"",'Saisie des résultats'!#REF!)</f>
        <v>#REF!</v>
      </c>
      <c r="E42" s="16" t="str">
        <f>IF(COUNTA('Saisie des résultats'!$AS$9)=0,"",'Saisie des résultats'!$AS$9)</f>
        <v/>
      </c>
      <c r="F42" s="16" t="e">
        <f>IF(COUNTA('Saisie des résultats'!#REF!)=0,"",'Saisie des résultats'!#REF!)</f>
        <v>#REF!</v>
      </c>
      <c r="G42" s="16" t="str">
        <f>IF(COUNTA('Saisie des résultats'!$AS$10)=0,"",'Saisie des résultats'!$AS$10)</f>
        <v/>
      </c>
      <c r="H42" s="16" t="e">
        <f>IF(COUNTA('Saisie des résultats'!#REF!)=0,"",'Saisie des résultats'!#REF!)</f>
        <v>#REF!</v>
      </c>
      <c r="I42" s="16" t="str">
        <f>IF(COUNTA('Saisie des résultats'!$AS$11)=0,"",'Saisie des résultats'!$AS$11)</f>
        <v/>
      </c>
      <c r="J42" s="16" t="e">
        <f>IF(COUNTA('Saisie des résultats'!#REF!)=0,"",'Saisie des résultats'!#REF!)</f>
        <v>#REF!</v>
      </c>
      <c r="K42" s="16" t="str">
        <f>IF(COUNTA('Saisie des résultats'!$AS$12)=0,"",'Saisie des résultats'!$AS$12)</f>
        <v/>
      </c>
      <c r="L42" s="16" t="e">
        <f>IF(COUNTA('Saisie des résultats'!#REF!)=0,"",'Saisie des résultats'!#REF!)</f>
        <v>#REF!</v>
      </c>
      <c r="M42" s="16" t="str">
        <f>IF(COUNTA('Saisie des résultats'!$AS$13)=0,"",'Saisie des résultats'!$AS$13)</f>
        <v/>
      </c>
      <c r="N42" s="16" t="e">
        <f>IF(COUNTA('Saisie des résultats'!#REF!)=0,"",'Saisie des résultats'!#REF!)</f>
        <v>#REF!</v>
      </c>
      <c r="O42" s="16" t="str">
        <f>IF(COUNTA('Saisie des résultats'!$AS$14)=0,"",'Saisie des résultats'!$AS$14)</f>
        <v/>
      </c>
      <c r="P42" s="16" t="e">
        <f>IF(COUNTA('Saisie des résultats'!#REF!)=0,"",'Saisie des résultats'!#REF!)</f>
        <v>#REF!</v>
      </c>
      <c r="Q42" s="16" t="str">
        <f>IF(COUNTA('Saisie des résultats'!$AS$15)=0,"",'Saisie des résultats'!$AS$15)</f>
        <v/>
      </c>
      <c r="R42" s="16" t="e">
        <f>IF(COUNTA('Saisie des résultats'!#REF!)=0,"",'Saisie des résultats'!#REF!)</f>
        <v>#REF!</v>
      </c>
      <c r="S42" s="16" t="str">
        <f>IF(COUNTA('Saisie des résultats'!$AS$16)=0,"",'Saisie des résultats'!$AS$16)</f>
        <v/>
      </c>
      <c r="T42" s="16" t="e">
        <f>IF(COUNTA('Saisie des résultats'!#REF!)=0,"",'Saisie des résultats'!#REF!)</f>
        <v>#REF!</v>
      </c>
      <c r="U42" s="16" t="str">
        <f>IF(COUNTA('Saisie des résultats'!$AS$17)=0,"",'Saisie des résultats'!$AS$17)</f>
        <v/>
      </c>
      <c r="V42" s="16" t="e">
        <f>IF(COUNTA('Saisie des résultats'!#REF!)=0,"",'Saisie des résultats'!#REF!)</f>
        <v>#REF!</v>
      </c>
      <c r="W42" s="16" t="str">
        <f>IF(COUNTA('Saisie des résultats'!$AS$18)=0,"",'Saisie des résultats'!$AS$18)</f>
        <v/>
      </c>
      <c r="X42" s="16" t="e">
        <f>IF(COUNTA('Saisie des résultats'!#REF!)=0,"",'Saisie des résultats'!#REF!)</f>
        <v>#REF!</v>
      </c>
      <c r="Y42" s="16" t="str">
        <f>IF(COUNTA('Saisie des résultats'!$AS$19)=0,"",'Saisie des résultats'!$AS$19)</f>
        <v/>
      </c>
      <c r="Z42" s="16" t="e">
        <f>IF(COUNTA('Saisie des résultats'!#REF!)=0,"",'Saisie des résultats'!#REF!)</f>
        <v>#REF!</v>
      </c>
      <c r="AA42" s="16" t="str">
        <f>IF(COUNTA('Saisie des résultats'!$AS$20)=0,"",'Saisie des résultats'!$AS$20)</f>
        <v/>
      </c>
      <c r="AB42" s="16" t="e">
        <f>IF(COUNTA('Saisie des résultats'!#REF!)=0,"",'Saisie des résultats'!#REF!)</f>
        <v>#REF!</v>
      </c>
      <c r="AC42" s="16" t="str">
        <f>IF(COUNTA('Saisie des résultats'!$AS$21)=0,"",'Saisie des résultats'!$AS$21)</f>
        <v/>
      </c>
      <c r="AD42" s="16" t="e">
        <f>IF(COUNTA('Saisie des résultats'!#REF!)=0,"",'Saisie des résultats'!#REF!)</f>
        <v>#REF!</v>
      </c>
      <c r="AE42" s="16" t="str">
        <f>IF(COUNTA('Saisie des résultats'!$AS$22)=0,"",'Saisie des résultats'!$AS$22)</f>
        <v/>
      </c>
      <c r="AF42" s="16" t="e">
        <f>IF(COUNTA('Saisie des résultats'!#REF!)=0,"",'Saisie des résultats'!#REF!)</f>
        <v>#REF!</v>
      </c>
      <c r="AG42" s="16" t="str">
        <f>IF(COUNTA('Saisie des résultats'!$AS$23)=0,"",'Saisie des résultats'!$AS$23)</f>
        <v/>
      </c>
      <c r="AH42" s="16" t="e">
        <f>IF(COUNTA('Saisie des résultats'!#REF!)=0,"",'Saisie des résultats'!#REF!)</f>
        <v>#REF!</v>
      </c>
      <c r="AI42" s="16" t="str">
        <f>IF(COUNTA('Saisie des résultats'!$AS$24)=0,"",'Saisie des résultats'!$AS$24)</f>
        <v/>
      </c>
      <c r="AJ42" s="16" t="e">
        <f>IF(COUNTA('Saisie des résultats'!#REF!)=0,"",'Saisie des résultats'!#REF!)</f>
        <v>#REF!</v>
      </c>
      <c r="AK42" s="16" t="str">
        <f>IF(COUNTA('Saisie des résultats'!$AS$25)=0,"",'Saisie des résultats'!$AS$25)</f>
        <v/>
      </c>
      <c r="AL42" s="16" t="e">
        <f>IF(COUNTA('Saisie des résultats'!#REF!)=0,"",'Saisie des résultats'!#REF!)</f>
        <v>#REF!</v>
      </c>
      <c r="AM42" s="16" t="str">
        <f>IF(COUNTA('Saisie des résultats'!$AS$26)=0,"",'Saisie des résultats'!$AS$26)</f>
        <v/>
      </c>
      <c r="AN42" s="16" t="e">
        <f>IF(COUNTA('Saisie des résultats'!#REF!)=0,"",'Saisie des résultats'!#REF!)</f>
        <v>#REF!</v>
      </c>
      <c r="AO42" s="16" t="str">
        <f>IF(COUNTA('Saisie des résultats'!$AS$27)=0,"",'Saisie des résultats'!$AS$27)</f>
        <v/>
      </c>
      <c r="AP42" s="16" t="str">
        <f>IF(COUNTA('Épreuves facultatives'!$CE$6)=0,"",'Épreuves facultatives'!$CE$6)</f>
        <v/>
      </c>
      <c r="AQ42" s="16" t="str">
        <f>IF(COUNTA('Saisie des résultats'!$AS$28)=0,"",'Saisie des résultats'!$AS$28)</f>
        <v/>
      </c>
      <c r="AR42" s="16" t="str">
        <f>IF(COUNTA('Épreuves facultatives'!$CE$7)=0,"",'Épreuves facultatives'!$CE$7)</f>
        <v/>
      </c>
      <c r="AS42" s="16" t="str">
        <f>IF(COUNTA('Saisie des résultats'!$AS$29)=0,"",'Saisie des résultats'!$AS$29)</f>
        <v/>
      </c>
      <c r="AT42" s="16" t="str">
        <f>IF(COUNTA('Épreuves facultatives'!$CE$8)=0,"",'Épreuves facultatives'!$CE$8)</f>
        <v/>
      </c>
      <c r="AU42" s="16" t="str">
        <f>IF(COUNTA('Saisie des résultats'!$AS$30)=0,"",'Saisie des résultats'!$AS$30)</f>
        <v/>
      </c>
      <c r="AV42" s="16" t="str">
        <f>IF(COUNTA('Épreuves facultatives'!$CE$9)=0,"",'Épreuves facultatives'!$CE$9)</f>
        <v/>
      </c>
      <c r="AW42" s="16" t="str">
        <f>IF(COUNTA('Saisie des résultats'!$AS$31)=0,"",'Saisie des résultats'!$AS$31)</f>
        <v/>
      </c>
      <c r="AX42" s="16" t="str">
        <f>IF(COUNTA('Épreuves facultatives'!$CE$10)=0,"",'Épreuves facultatives'!$CE$10)</f>
        <v/>
      </c>
      <c r="AY42" s="16" t="str">
        <f>IF(COUNTA('Épreuves facultatives'!$CD$11)=0,"",'Épreuves facultatives'!$CD$11)</f>
        <v/>
      </c>
      <c r="AZ42" s="16" t="str">
        <f>IF(COUNTA('Épreuves facultatives'!$CE$11)=0,"",'Épreuves facultatives'!$CE$11)</f>
        <v/>
      </c>
      <c r="BA42" s="16" t="str">
        <f>IF(COUNTA('Épreuves facultatives'!$CD$12)=0,"",'Épreuves facultatives'!$CD$12)</f>
        <v/>
      </c>
      <c r="BB42" s="16" t="str">
        <f>IF(COUNTA('Épreuves facultatives'!$CE$12)=0,"",'Épreuves facultatives'!$CE$12)</f>
        <v/>
      </c>
      <c r="BC42" s="16" t="str">
        <f>IF(COUNTA('Épreuves facultatives'!$CD$13)=0,"",'Épreuves facultatives'!$CD$13)</f>
        <v/>
      </c>
      <c r="BD42" s="16" t="str">
        <f>IF(COUNTA('Épreuves facultatives'!$CE$13)=0,"",'Épreuves facultatives'!$CE$13)</f>
        <v/>
      </c>
      <c r="BE42" s="16" t="str">
        <f>IF(COUNTA('Épreuves facultatives'!$CD$14)=0,"",'Épreuves facultatives'!$CD$14)</f>
        <v/>
      </c>
      <c r="BF42" s="16" t="str">
        <f>IF(COUNTA('Épreuves facultatives'!$CE$14)=0,"",'Épreuves facultatives'!$CE$14)</f>
        <v/>
      </c>
      <c r="BG42" s="16" t="str">
        <f>IF(COUNTA('Épreuves facultatives'!$CD$15)=0,"",'Épreuves facultatives'!$CD$15)</f>
        <v/>
      </c>
      <c r="BH42" s="16" t="str">
        <f>IF(COUNTA('Épreuves facultatives'!$CE$15)=0,"",'Épreuves facultatives'!$CE$15)</f>
        <v/>
      </c>
      <c r="BI42" s="16" t="str">
        <f>IF(COUNTA('Saisie des résultats'!$AS$29)=0,"",'Saisie des résultats'!$AS$29)</f>
        <v/>
      </c>
      <c r="BJ42" s="16" t="e">
        <f>IF(COUNTA('Saisie des résultats'!#REF!)=0,"",'Saisie des résultats'!#REF!)</f>
        <v>#REF!</v>
      </c>
      <c r="BK42" s="16" t="str">
        <f>IF(COUNTA('Saisie des résultats'!$AS$28)=0,"",'Saisie des résultats'!$AS$28)</f>
        <v/>
      </c>
      <c r="BL42" s="16" t="e">
        <f>IF(COUNTA('Saisie des résultats'!#REF!)=0,"",'Saisie des résultats'!#REF!)</f>
        <v>#REF!</v>
      </c>
      <c r="BM42" s="16" t="e">
        <f>IF(COUNTA('Saisie des résultats'!#REF!)=0,"",'Saisie des résultats'!#REF!)</f>
        <v>#REF!</v>
      </c>
      <c r="BZ42" s="217" t="str">
        <f t="shared" si="0"/>
        <v/>
      </c>
      <c r="CB42" s="217" t="str">
        <f t="shared" si="1"/>
        <v/>
      </c>
    </row>
    <row r="43" spans="1:80">
      <c r="A43" s="11" t="str">
        <f>'Liste élèves'!A46</f>
        <v/>
      </c>
      <c r="B43" s="17" t="str">
        <f>références!K41</f>
        <v/>
      </c>
      <c r="C43" s="16" t="str">
        <f>IF(COUNTA('Saisie des résultats'!$AT$8)=0,"",'Saisie des résultats'!$AT$8)</f>
        <v/>
      </c>
      <c r="D43" s="16" t="e">
        <f>IF(COUNTA('Saisie des résultats'!#REF!)=0,"",'Saisie des résultats'!#REF!)</f>
        <v>#REF!</v>
      </c>
      <c r="E43" s="16" t="str">
        <f>IF(COUNTA('Saisie des résultats'!$AT$9)=0,"",'Saisie des résultats'!$AT$9)</f>
        <v/>
      </c>
      <c r="F43" s="16" t="e">
        <f>IF(COUNTA('Saisie des résultats'!#REF!)=0,"",'Saisie des résultats'!#REF!)</f>
        <v>#REF!</v>
      </c>
      <c r="G43" s="16" t="str">
        <f>IF(COUNTA('Saisie des résultats'!$AT$10)=0,"",'Saisie des résultats'!$AT$10)</f>
        <v/>
      </c>
      <c r="H43" s="16" t="e">
        <f>IF(COUNTA('Saisie des résultats'!#REF!)=0,"",'Saisie des résultats'!#REF!)</f>
        <v>#REF!</v>
      </c>
      <c r="I43" s="16" t="str">
        <f>IF(COUNTA('Saisie des résultats'!$AT$11)=0,"",'Saisie des résultats'!$AT$11)</f>
        <v/>
      </c>
      <c r="J43" s="16" t="e">
        <f>IF(COUNTA('Saisie des résultats'!#REF!)=0,"",'Saisie des résultats'!#REF!)</f>
        <v>#REF!</v>
      </c>
      <c r="K43" s="16" t="str">
        <f>IF(COUNTA('Saisie des résultats'!$AT$12)=0,"",'Saisie des résultats'!$AT$12)</f>
        <v/>
      </c>
      <c r="L43" s="16" t="e">
        <f>IF(COUNTA('Saisie des résultats'!#REF!)=0,"",'Saisie des résultats'!#REF!)</f>
        <v>#REF!</v>
      </c>
      <c r="M43" s="16" t="str">
        <f>IF(COUNTA('Saisie des résultats'!$AT$13)=0,"",'Saisie des résultats'!$AT$13)</f>
        <v/>
      </c>
      <c r="N43" s="16" t="e">
        <f>IF(COUNTA('Saisie des résultats'!#REF!)=0,"",'Saisie des résultats'!#REF!)</f>
        <v>#REF!</v>
      </c>
      <c r="O43" s="16" t="str">
        <f>IF(COUNTA('Saisie des résultats'!$AT$14)=0,"",'Saisie des résultats'!$AT$14)</f>
        <v/>
      </c>
      <c r="P43" s="16" t="e">
        <f>IF(COUNTA('Saisie des résultats'!#REF!)=0,"",'Saisie des résultats'!#REF!)</f>
        <v>#REF!</v>
      </c>
      <c r="Q43" s="16" t="str">
        <f>IF(COUNTA('Saisie des résultats'!$AT$15)=0,"",'Saisie des résultats'!$AT$15)</f>
        <v/>
      </c>
      <c r="R43" s="16" t="e">
        <f>IF(COUNTA('Saisie des résultats'!#REF!)=0,"",'Saisie des résultats'!#REF!)</f>
        <v>#REF!</v>
      </c>
      <c r="S43" s="16" t="str">
        <f>IF(COUNTA('Saisie des résultats'!$AT$16)=0,"",'Saisie des résultats'!$AT$16)</f>
        <v/>
      </c>
      <c r="T43" s="16" t="e">
        <f>IF(COUNTA('Saisie des résultats'!#REF!)=0,"",'Saisie des résultats'!#REF!)</f>
        <v>#REF!</v>
      </c>
      <c r="U43" s="16" t="str">
        <f>IF(COUNTA('Saisie des résultats'!$AT$17)=0,"",'Saisie des résultats'!$AT$17)</f>
        <v/>
      </c>
      <c r="V43" s="16" t="e">
        <f>IF(COUNTA('Saisie des résultats'!#REF!)=0,"",'Saisie des résultats'!#REF!)</f>
        <v>#REF!</v>
      </c>
      <c r="W43" s="16" t="str">
        <f>IF(COUNTA('Saisie des résultats'!$AT$18)=0,"",'Saisie des résultats'!$AT$18)</f>
        <v/>
      </c>
      <c r="X43" s="16" t="e">
        <f>IF(COUNTA('Saisie des résultats'!#REF!)=0,"",'Saisie des résultats'!#REF!)</f>
        <v>#REF!</v>
      </c>
      <c r="Y43" s="16" t="str">
        <f>IF(COUNTA('Saisie des résultats'!$AT$19)=0,"",'Saisie des résultats'!$AT$19)</f>
        <v/>
      </c>
      <c r="Z43" s="16" t="e">
        <f>IF(COUNTA('Saisie des résultats'!#REF!)=0,"",'Saisie des résultats'!#REF!)</f>
        <v>#REF!</v>
      </c>
      <c r="AA43" s="16" t="str">
        <f>IF(COUNTA('Saisie des résultats'!$AT$20)=0,"",'Saisie des résultats'!$AT$20)</f>
        <v/>
      </c>
      <c r="AB43" s="16" t="e">
        <f>IF(COUNTA('Saisie des résultats'!#REF!)=0,"",'Saisie des résultats'!#REF!)</f>
        <v>#REF!</v>
      </c>
      <c r="AC43" s="16" t="str">
        <f>IF(COUNTA('Saisie des résultats'!$AT$21)=0,"",'Saisie des résultats'!$AT$21)</f>
        <v/>
      </c>
      <c r="AD43" s="16" t="e">
        <f>IF(COUNTA('Saisie des résultats'!#REF!)=0,"",'Saisie des résultats'!#REF!)</f>
        <v>#REF!</v>
      </c>
      <c r="AE43" s="16" t="str">
        <f>IF(COUNTA('Saisie des résultats'!$AT$22)=0,"",'Saisie des résultats'!$AT$22)</f>
        <v/>
      </c>
      <c r="AF43" s="16" t="e">
        <f>IF(COUNTA('Saisie des résultats'!#REF!)=0,"",'Saisie des résultats'!#REF!)</f>
        <v>#REF!</v>
      </c>
      <c r="AG43" s="16" t="str">
        <f>IF(COUNTA('Saisie des résultats'!$AT$23)=0,"",'Saisie des résultats'!$AT$23)</f>
        <v/>
      </c>
      <c r="AH43" s="16" t="e">
        <f>IF(COUNTA('Saisie des résultats'!#REF!)=0,"",'Saisie des résultats'!#REF!)</f>
        <v>#REF!</v>
      </c>
      <c r="AI43" s="16" t="str">
        <f>IF(COUNTA('Saisie des résultats'!$AT$24)=0,"",'Saisie des résultats'!$AT$24)</f>
        <v/>
      </c>
      <c r="AJ43" s="16" t="e">
        <f>IF(COUNTA('Saisie des résultats'!#REF!)=0,"",'Saisie des résultats'!#REF!)</f>
        <v>#REF!</v>
      </c>
      <c r="AK43" s="16" t="str">
        <f>IF(COUNTA('Saisie des résultats'!$AT$25)=0,"",'Saisie des résultats'!$AT$25)</f>
        <v/>
      </c>
      <c r="AL43" s="16" t="e">
        <f>IF(COUNTA('Saisie des résultats'!#REF!)=0,"",'Saisie des résultats'!#REF!)</f>
        <v>#REF!</v>
      </c>
      <c r="AM43" s="16" t="str">
        <f>IF(COUNTA('Saisie des résultats'!$AT$26)=0,"",'Saisie des résultats'!$AT$26)</f>
        <v/>
      </c>
      <c r="AN43" s="16" t="e">
        <f>IF(COUNTA('Saisie des résultats'!#REF!)=0,"",'Saisie des résultats'!#REF!)</f>
        <v>#REF!</v>
      </c>
      <c r="AO43" s="16" t="str">
        <f>IF(COUNTA('Saisie des résultats'!$AT$27)=0,"",'Saisie des résultats'!$AT$27)</f>
        <v/>
      </c>
      <c r="AP43" s="16" t="str">
        <f>IF(COUNTA('Épreuves facultatives'!$CG$6)=0,"",'Épreuves facultatives'!$CG$6)</f>
        <v/>
      </c>
      <c r="AQ43" s="16" t="str">
        <f>IF(COUNTA('Saisie des résultats'!$AT$28)=0,"",'Saisie des résultats'!$AT$28)</f>
        <v/>
      </c>
      <c r="AR43" s="16" t="str">
        <f>IF(COUNTA('Épreuves facultatives'!$CG$7)=0,"",'Épreuves facultatives'!$CG$7)</f>
        <v/>
      </c>
      <c r="AS43" s="16" t="str">
        <f>IF(COUNTA('Saisie des résultats'!$AT$29)=0,"",'Saisie des résultats'!$AT$29)</f>
        <v/>
      </c>
      <c r="AT43" s="16" t="str">
        <f>IF(COUNTA('Épreuves facultatives'!$CG$8)=0,"",'Épreuves facultatives'!$CG$8)</f>
        <v/>
      </c>
      <c r="AU43" s="16" t="str">
        <f>IF(COUNTA('Saisie des résultats'!$AT$30)=0,"",'Saisie des résultats'!$AT$30)</f>
        <v/>
      </c>
      <c r="AV43" s="16" t="str">
        <f>IF(COUNTA('Épreuves facultatives'!$CG$9)=0,"",'Épreuves facultatives'!$CG$9)</f>
        <v/>
      </c>
      <c r="AW43" s="16" t="str">
        <f>IF(COUNTA('Saisie des résultats'!$AT$31)=0,"",'Saisie des résultats'!$AT$31)</f>
        <v/>
      </c>
      <c r="AX43" s="16" t="str">
        <f>IF(COUNTA('Épreuves facultatives'!$CG$10)=0,"",'Épreuves facultatives'!$CG$10)</f>
        <v/>
      </c>
      <c r="AY43" s="16" t="str">
        <f>IF(COUNTA('Épreuves facultatives'!$CF$11)=0,"",'Épreuves facultatives'!$CF$11)</f>
        <v/>
      </c>
      <c r="AZ43" s="16" t="str">
        <f>IF(COUNTA('Épreuves facultatives'!$CG$11)=0,"",'Épreuves facultatives'!$CG$11)</f>
        <v/>
      </c>
      <c r="BA43" s="16" t="str">
        <f>IF(COUNTA('Épreuves facultatives'!$CF$12)=0,"",'Épreuves facultatives'!$CF$12)</f>
        <v/>
      </c>
      <c r="BB43" s="16" t="str">
        <f>IF(COUNTA('Épreuves facultatives'!$CG$12)=0,"",'Épreuves facultatives'!$CG$12)</f>
        <v/>
      </c>
      <c r="BC43" s="16" t="str">
        <f>IF(COUNTA('Épreuves facultatives'!$CF$13)=0,"",'Épreuves facultatives'!$CF$13)</f>
        <v/>
      </c>
      <c r="BD43" s="16" t="str">
        <f>IF(COUNTA('Épreuves facultatives'!$CG$13)=0,"",'Épreuves facultatives'!$CG$13)</f>
        <v/>
      </c>
      <c r="BE43" s="16" t="str">
        <f>IF(COUNTA('Épreuves facultatives'!$CF$14)=0,"",'Épreuves facultatives'!$CF$14)</f>
        <v/>
      </c>
      <c r="BF43" s="16" t="str">
        <f>IF(COUNTA('Épreuves facultatives'!$CG$14)=0,"",'Épreuves facultatives'!$CG$14)</f>
        <v/>
      </c>
      <c r="BG43" s="16" t="str">
        <f>IF(COUNTA('Épreuves facultatives'!$CF$15)=0,"",'Épreuves facultatives'!$CF$15)</f>
        <v/>
      </c>
      <c r="BH43" s="16" t="str">
        <f>IF(COUNTA('Épreuves facultatives'!$CG$15)=0,"",'Épreuves facultatives'!$CG$15)</f>
        <v/>
      </c>
      <c r="BI43" s="16" t="str">
        <f>IF(COUNTA('Saisie des résultats'!$AT$29)=0,"",'Saisie des résultats'!$AT$29)</f>
        <v/>
      </c>
      <c r="BJ43" s="16" t="e">
        <f>IF(COUNTA('Saisie des résultats'!#REF!)=0,"",'Saisie des résultats'!#REF!)</f>
        <v>#REF!</v>
      </c>
      <c r="BK43" s="16" t="str">
        <f>IF(COUNTA('Saisie des résultats'!$AT$28)=0,"",'Saisie des résultats'!$AT$28)</f>
        <v/>
      </c>
      <c r="BL43" s="16" t="e">
        <f>IF(COUNTA('Saisie des résultats'!#REF!)=0,"",'Saisie des résultats'!#REF!)</f>
        <v>#REF!</v>
      </c>
      <c r="BM43" s="16" t="e">
        <f>IF(COUNTA('Saisie des résultats'!#REF!)=0,"",'Saisie des résultats'!#REF!)</f>
        <v>#REF!</v>
      </c>
      <c r="BZ43" s="217" t="str">
        <f t="shared" si="0"/>
        <v/>
      </c>
      <c r="CB43" s="217" t="str">
        <f t="shared" si="1"/>
        <v/>
      </c>
    </row>
    <row r="44" spans="1:80">
      <c r="A44" s="11" t="str">
        <f>'Liste élèves'!A47</f>
        <v/>
      </c>
      <c r="B44" s="17" t="str">
        <f>références!K42</f>
        <v/>
      </c>
      <c r="C44" s="16" t="str">
        <f>IF(COUNTA('Saisie des résultats'!$AU$8)=0,"",'Saisie des résultats'!$AU$8)</f>
        <v/>
      </c>
      <c r="D44" s="16" t="e">
        <f>IF(COUNTA('Saisie des résultats'!#REF!)=0,"",'Saisie des résultats'!#REF!)</f>
        <v>#REF!</v>
      </c>
      <c r="E44" s="16" t="str">
        <f>IF(COUNTA('Saisie des résultats'!$AU$9)=0,"",'Saisie des résultats'!$AU$9)</f>
        <v/>
      </c>
      <c r="F44" s="16" t="e">
        <f>IF(COUNTA('Saisie des résultats'!#REF!)=0,"",'Saisie des résultats'!#REF!)</f>
        <v>#REF!</v>
      </c>
      <c r="G44" s="16" t="str">
        <f>IF(COUNTA('Saisie des résultats'!$AU$10)=0,"",'Saisie des résultats'!$AU$10)</f>
        <v/>
      </c>
      <c r="H44" s="16" t="e">
        <f>IF(COUNTA('Saisie des résultats'!#REF!)=0,"",'Saisie des résultats'!#REF!)</f>
        <v>#REF!</v>
      </c>
      <c r="I44" s="16" t="str">
        <f>IF(COUNTA('Saisie des résultats'!$AU$11)=0,"",'Saisie des résultats'!$AU$11)</f>
        <v/>
      </c>
      <c r="J44" s="16" t="e">
        <f>IF(COUNTA('Saisie des résultats'!#REF!)=0,"",'Saisie des résultats'!#REF!)</f>
        <v>#REF!</v>
      </c>
      <c r="K44" s="16" t="str">
        <f>IF(COUNTA('Saisie des résultats'!$AU$12)=0,"",'Saisie des résultats'!$AU$12)</f>
        <v/>
      </c>
      <c r="L44" s="16" t="e">
        <f>IF(COUNTA('Saisie des résultats'!#REF!)=0,"",'Saisie des résultats'!#REF!)</f>
        <v>#REF!</v>
      </c>
      <c r="M44" s="16" t="str">
        <f>IF(COUNTA('Saisie des résultats'!$AU$13)=0,"",'Saisie des résultats'!$AU$13)</f>
        <v/>
      </c>
      <c r="N44" s="16" t="e">
        <f>IF(COUNTA('Saisie des résultats'!#REF!)=0,"",'Saisie des résultats'!#REF!)</f>
        <v>#REF!</v>
      </c>
      <c r="O44" s="16" t="str">
        <f>IF(COUNTA('Saisie des résultats'!$AU$14)=0,"",'Saisie des résultats'!$AU$14)</f>
        <v/>
      </c>
      <c r="P44" s="16" t="e">
        <f>IF(COUNTA('Saisie des résultats'!#REF!)=0,"",'Saisie des résultats'!#REF!)</f>
        <v>#REF!</v>
      </c>
      <c r="Q44" s="16" t="str">
        <f>IF(COUNTA('Saisie des résultats'!$AU$15)=0,"",'Saisie des résultats'!$AU$15)</f>
        <v/>
      </c>
      <c r="R44" s="16" t="e">
        <f>IF(COUNTA('Saisie des résultats'!#REF!)=0,"",'Saisie des résultats'!#REF!)</f>
        <v>#REF!</v>
      </c>
      <c r="S44" s="16" t="str">
        <f>IF(COUNTA('Saisie des résultats'!$AU$16)=0,"",'Saisie des résultats'!$AU$16)</f>
        <v/>
      </c>
      <c r="T44" s="16" t="e">
        <f>IF(COUNTA('Saisie des résultats'!#REF!)=0,"",'Saisie des résultats'!#REF!)</f>
        <v>#REF!</v>
      </c>
      <c r="U44" s="16" t="str">
        <f>IF(COUNTA('Saisie des résultats'!$AU$17)=0,"",'Saisie des résultats'!$AU$17)</f>
        <v/>
      </c>
      <c r="V44" s="16" t="e">
        <f>IF(COUNTA('Saisie des résultats'!#REF!)=0,"",'Saisie des résultats'!#REF!)</f>
        <v>#REF!</v>
      </c>
      <c r="W44" s="16" t="str">
        <f>IF(COUNTA('Saisie des résultats'!$AU$18)=0,"",'Saisie des résultats'!$AU$18)</f>
        <v/>
      </c>
      <c r="X44" s="16" t="e">
        <f>IF(COUNTA('Saisie des résultats'!#REF!)=0,"",'Saisie des résultats'!#REF!)</f>
        <v>#REF!</v>
      </c>
      <c r="Y44" s="16" t="str">
        <f>IF(COUNTA('Saisie des résultats'!$AU$19)=0,"",'Saisie des résultats'!$AU$19)</f>
        <v/>
      </c>
      <c r="Z44" s="16" t="e">
        <f>IF(COUNTA('Saisie des résultats'!#REF!)=0,"",'Saisie des résultats'!#REF!)</f>
        <v>#REF!</v>
      </c>
      <c r="AA44" s="16" t="str">
        <f>IF(COUNTA('Saisie des résultats'!$AU$20)=0,"",'Saisie des résultats'!$AU$20)</f>
        <v/>
      </c>
      <c r="AB44" s="16" t="e">
        <f>IF(COUNTA('Saisie des résultats'!#REF!)=0,"",'Saisie des résultats'!#REF!)</f>
        <v>#REF!</v>
      </c>
      <c r="AC44" s="16" t="str">
        <f>IF(COUNTA('Saisie des résultats'!$AU$21)=0,"",'Saisie des résultats'!$AU$21)</f>
        <v/>
      </c>
      <c r="AD44" s="16" t="e">
        <f>IF(COUNTA('Saisie des résultats'!#REF!)=0,"",'Saisie des résultats'!#REF!)</f>
        <v>#REF!</v>
      </c>
      <c r="AE44" s="16" t="str">
        <f>IF(COUNTA('Saisie des résultats'!$AU$22)=0,"",'Saisie des résultats'!$AU$22)</f>
        <v/>
      </c>
      <c r="AF44" s="16" t="e">
        <f>IF(COUNTA('Saisie des résultats'!#REF!)=0,"",'Saisie des résultats'!#REF!)</f>
        <v>#REF!</v>
      </c>
      <c r="AG44" s="16" t="str">
        <f>IF(COUNTA('Saisie des résultats'!$AU$23)=0,"",'Saisie des résultats'!$AU$23)</f>
        <v/>
      </c>
      <c r="AH44" s="16" t="e">
        <f>IF(COUNTA('Saisie des résultats'!#REF!)=0,"",'Saisie des résultats'!#REF!)</f>
        <v>#REF!</v>
      </c>
      <c r="AI44" s="16" t="str">
        <f>IF(COUNTA('Saisie des résultats'!$AU$24)=0,"",'Saisie des résultats'!$AU$24)</f>
        <v/>
      </c>
      <c r="AJ44" s="16" t="e">
        <f>IF(COUNTA('Saisie des résultats'!#REF!)=0,"",'Saisie des résultats'!#REF!)</f>
        <v>#REF!</v>
      </c>
      <c r="AK44" s="16" t="str">
        <f>IF(COUNTA('Saisie des résultats'!$AU$25)=0,"",'Saisie des résultats'!$AU$25)</f>
        <v/>
      </c>
      <c r="AL44" s="16" t="e">
        <f>IF(COUNTA('Saisie des résultats'!#REF!)=0,"",'Saisie des résultats'!#REF!)</f>
        <v>#REF!</v>
      </c>
      <c r="AM44" s="16" t="str">
        <f>IF(COUNTA('Saisie des résultats'!$AU$26)=0,"",'Saisie des résultats'!$AU$26)</f>
        <v/>
      </c>
      <c r="AN44" s="16" t="e">
        <f>IF(COUNTA('Saisie des résultats'!#REF!)=0,"",'Saisie des résultats'!#REF!)</f>
        <v>#REF!</v>
      </c>
      <c r="AO44" s="16" t="str">
        <f>IF(COUNTA('Saisie des résultats'!$AU$27)=0,"",'Saisie des résultats'!$AU$27)</f>
        <v/>
      </c>
      <c r="AP44" s="16" t="str">
        <f>IF(COUNTA('Épreuves facultatives'!$CI$6)=0,"",'Épreuves facultatives'!$CI$6)</f>
        <v/>
      </c>
      <c r="AQ44" s="16" t="str">
        <f>IF(COUNTA('Saisie des résultats'!$AU$28)=0,"",'Saisie des résultats'!$AU$28)</f>
        <v/>
      </c>
      <c r="AR44" s="16" t="str">
        <f>IF(COUNTA('Épreuves facultatives'!$CI$7)=0,"",'Épreuves facultatives'!$CI$7)</f>
        <v/>
      </c>
      <c r="AS44" s="16" t="str">
        <f>IF(COUNTA('Saisie des résultats'!$AU$29)=0,"",'Saisie des résultats'!$AU$29)</f>
        <v/>
      </c>
      <c r="AT44" s="16" t="str">
        <f>IF(COUNTA('Épreuves facultatives'!$CI$8)=0,"",'Épreuves facultatives'!$CI$8)</f>
        <v/>
      </c>
      <c r="AU44" s="16" t="str">
        <f>IF(COUNTA('Saisie des résultats'!$AU$30)=0,"",'Saisie des résultats'!$AU$30)</f>
        <v/>
      </c>
      <c r="AV44" s="16" t="str">
        <f>IF(COUNTA('Épreuves facultatives'!$CI$9)=0,"",'Épreuves facultatives'!$CI$9)</f>
        <v/>
      </c>
      <c r="AW44" s="16" t="str">
        <f>IF(COUNTA('Saisie des résultats'!$AU$31)=0,"",'Saisie des résultats'!$AU$31)</f>
        <v/>
      </c>
      <c r="AX44" s="16" t="str">
        <f>IF(COUNTA('Épreuves facultatives'!$CI$10)=0,"",'Épreuves facultatives'!$CI$10)</f>
        <v/>
      </c>
      <c r="AY44" s="16" t="str">
        <f>IF(COUNTA('Épreuves facultatives'!$CH$11)=0,"",'Épreuves facultatives'!$CH$11)</f>
        <v/>
      </c>
      <c r="AZ44" s="16" t="str">
        <f>IF(COUNTA('Épreuves facultatives'!$CI$11)=0,"",'Épreuves facultatives'!$CI$11)</f>
        <v/>
      </c>
      <c r="BA44" s="16" t="str">
        <f>IF(COUNTA('Épreuves facultatives'!$CH$12)=0,"",'Épreuves facultatives'!$CH$12)</f>
        <v/>
      </c>
      <c r="BB44" s="16" t="str">
        <f>IF(COUNTA('Épreuves facultatives'!$CI$12)=0,"",'Épreuves facultatives'!$CI$12)</f>
        <v/>
      </c>
      <c r="BC44" s="16" t="str">
        <f>IF(COUNTA('Épreuves facultatives'!$CH$13)=0,"",'Épreuves facultatives'!$CH$13)</f>
        <v/>
      </c>
      <c r="BD44" s="16" t="str">
        <f>IF(COUNTA('Épreuves facultatives'!$CI$13)=0,"",'Épreuves facultatives'!$CI$13)</f>
        <v/>
      </c>
      <c r="BE44" s="16" t="str">
        <f>IF(COUNTA('Épreuves facultatives'!$CH$14)=0,"",'Épreuves facultatives'!$CH$14)</f>
        <v/>
      </c>
      <c r="BF44" s="16" t="str">
        <f>IF(COUNTA('Épreuves facultatives'!$CI$14)=0,"",'Épreuves facultatives'!$CI$14)</f>
        <v/>
      </c>
      <c r="BG44" s="16" t="str">
        <f>IF(COUNTA('Épreuves facultatives'!$CH$15)=0,"",'Épreuves facultatives'!$CH$15)</f>
        <v/>
      </c>
      <c r="BH44" s="16" t="str">
        <f>IF(COUNTA('Épreuves facultatives'!$CI$15)=0,"",'Épreuves facultatives'!$CI$15)</f>
        <v/>
      </c>
      <c r="BI44" s="16" t="str">
        <f>IF(COUNTA('Saisie des résultats'!$AU$29)=0,"",'Saisie des résultats'!$AU$29)</f>
        <v/>
      </c>
      <c r="BJ44" s="16" t="e">
        <f>IF(COUNTA('Saisie des résultats'!#REF!)=0,"",'Saisie des résultats'!#REF!)</f>
        <v>#REF!</v>
      </c>
      <c r="BK44" s="16" t="str">
        <f>IF(COUNTA('Saisie des résultats'!$AU$28)=0,"",'Saisie des résultats'!$AU$28)</f>
        <v/>
      </c>
      <c r="BL44" s="16" t="e">
        <f>IF(COUNTA('Saisie des résultats'!#REF!)=0,"",'Saisie des résultats'!#REF!)</f>
        <v>#REF!</v>
      </c>
      <c r="BM44" s="16" t="e">
        <f>IF(COUNTA('Saisie des résultats'!#REF!)=0,"",'Saisie des résultats'!#REF!)</f>
        <v>#REF!</v>
      </c>
      <c r="BZ44" s="217" t="str">
        <f t="shared" si="0"/>
        <v/>
      </c>
      <c r="CB44" s="217" t="str">
        <f t="shared" si="1"/>
        <v/>
      </c>
    </row>
    <row r="45" spans="1:80">
      <c r="A45" s="11" t="str">
        <f>'Liste élèves'!A48</f>
        <v/>
      </c>
      <c r="B45" s="17" t="str">
        <f>références!K43</f>
        <v/>
      </c>
      <c r="C45" s="16" t="str">
        <f>IF(COUNTA('Saisie des résultats'!$AV$8)=0,"",'Saisie des résultats'!$AV$8)</f>
        <v/>
      </c>
      <c r="D45" s="16" t="e">
        <f>IF(COUNTA('Saisie des résultats'!#REF!)=0,"",'Saisie des résultats'!#REF!)</f>
        <v>#REF!</v>
      </c>
      <c r="E45" s="16" t="str">
        <f>IF(COUNTA('Saisie des résultats'!$AV$9)=0,"",'Saisie des résultats'!$AV$9)</f>
        <v/>
      </c>
      <c r="F45" s="16" t="e">
        <f>IF(COUNTA('Saisie des résultats'!#REF!)=0,"",'Saisie des résultats'!#REF!)</f>
        <v>#REF!</v>
      </c>
      <c r="G45" s="16" t="str">
        <f>IF(COUNTA('Saisie des résultats'!$AV$10)=0,"",'Saisie des résultats'!$AV$10)</f>
        <v/>
      </c>
      <c r="H45" s="16" t="e">
        <f>IF(COUNTA('Saisie des résultats'!#REF!)=0,"",'Saisie des résultats'!#REF!)</f>
        <v>#REF!</v>
      </c>
      <c r="I45" s="16" t="str">
        <f>IF(COUNTA('Saisie des résultats'!$AV$11)=0,"",'Saisie des résultats'!$AV$11)</f>
        <v/>
      </c>
      <c r="J45" s="16" t="e">
        <f>IF(COUNTA('Saisie des résultats'!#REF!)=0,"",'Saisie des résultats'!#REF!)</f>
        <v>#REF!</v>
      </c>
      <c r="K45" s="16" t="str">
        <f>IF(COUNTA('Saisie des résultats'!$AV$12)=0,"",'Saisie des résultats'!$AV$12)</f>
        <v/>
      </c>
      <c r="L45" s="16" t="e">
        <f>IF(COUNTA('Saisie des résultats'!#REF!)=0,"",'Saisie des résultats'!#REF!)</f>
        <v>#REF!</v>
      </c>
      <c r="M45" s="16" t="str">
        <f>IF(COUNTA('Saisie des résultats'!$AV$13)=0,"",'Saisie des résultats'!$AV$13)</f>
        <v/>
      </c>
      <c r="N45" s="16" t="e">
        <f>IF(COUNTA('Saisie des résultats'!#REF!)=0,"",'Saisie des résultats'!#REF!)</f>
        <v>#REF!</v>
      </c>
      <c r="O45" s="16" t="str">
        <f>IF(COUNTA('Saisie des résultats'!$AV$14)=0,"",'Saisie des résultats'!$AV$14)</f>
        <v/>
      </c>
      <c r="P45" s="16" t="e">
        <f>IF(COUNTA('Saisie des résultats'!#REF!)=0,"",'Saisie des résultats'!#REF!)</f>
        <v>#REF!</v>
      </c>
      <c r="Q45" s="16" t="str">
        <f>IF(COUNTA('Saisie des résultats'!$AV$15)=0,"",'Saisie des résultats'!$AV$15)</f>
        <v/>
      </c>
      <c r="R45" s="16" t="e">
        <f>IF(COUNTA('Saisie des résultats'!#REF!)=0,"",'Saisie des résultats'!#REF!)</f>
        <v>#REF!</v>
      </c>
      <c r="S45" s="16" t="str">
        <f>IF(COUNTA('Saisie des résultats'!$AV$16)=0,"",'Saisie des résultats'!$AV$16)</f>
        <v/>
      </c>
      <c r="T45" s="16" t="e">
        <f>IF(COUNTA('Saisie des résultats'!#REF!)=0,"",'Saisie des résultats'!#REF!)</f>
        <v>#REF!</v>
      </c>
      <c r="U45" s="16" t="str">
        <f>IF(COUNTA('Saisie des résultats'!$AV$17)=0,"",'Saisie des résultats'!$AV$17)</f>
        <v/>
      </c>
      <c r="V45" s="16" t="e">
        <f>IF(COUNTA('Saisie des résultats'!#REF!)=0,"",'Saisie des résultats'!#REF!)</f>
        <v>#REF!</v>
      </c>
      <c r="W45" s="16" t="str">
        <f>IF(COUNTA('Saisie des résultats'!$AV$18)=0,"",'Saisie des résultats'!$AV$18)</f>
        <v/>
      </c>
      <c r="X45" s="16" t="e">
        <f>IF(COUNTA('Saisie des résultats'!#REF!)=0,"",'Saisie des résultats'!#REF!)</f>
        <v>#REF!</v>
      </c>
      <c r="Y45" s="16" t="str">
        <f>IF(COUNTA('Saisie des résultats'!$AV$19)=0,"",'Saisie des résultats'!$AV$19)</f>
        <v/>
      </c>
      <c r="Z45" s="16" t="e">
        <f>IF(COUNTA('Saisie des résultats'!#REF!)=0,"",'Saisie des résultats'!#REF!)</f>
        <v>#REF!</v>
      </c>
      <c r="AA45" s="16" t="str">
        <f>IF(COUNTA('Saisie des résultats'!$AV$20)=0,"",'Saisie des résultats'!$AV$20)</f>
        <v/>
      </c>
      <c r="AB45" s="16" t="e">
        <f>IF(COUNTA('Saisie des résultats'!#REF!)=0,"",'Saisie des résultats'!#REF!)</f>
        <v>#REF!</v>
      </c>
      <c r="AC45" s="16" t="str">
        <f>IF(COUNTA('Saisie des résultats'!$AV$21)=0,"",'Saisie des résultats'!$AV$21)</f>
        <v/>
      </c>
      <c r="AD45" s="16" t="e">
        <f>IF(COUNTA('Saisie des résultats'!#REF!)=0,"",'Saisie des résultats'!#REF!)</f>
        <v>#REF!</v>
      </c>
      <c r="AE45" s="16" t="str">
        <f>IF(COUNTA('Saisie des résultats'!$AV$22)=0,"",'Saisie des résultats'!$AV$22)</f>
        <v/>
      </c>
      <c r="AF45" s="16" t="e">
        <f>IF(COUNTA('Saisie des résultats'!#REF!)=0,"",'Saisie des résultats'!#REF!)</f>
        <v>#REF!</v>
      </c>
      <c r="AG45" s="16" t="str">
        <f>IF(COUNTA('Saisie des résultats'!$AV$23)=0,"",'Saisie des résultats'!$AV$23)</f>
        <v/>
      </c>
      <c r="AH45" s="16" t="e">
        <f>IF(COUNTA('Saisie des résultats'!#REF!)=0,"",'Saisie des résultats'!#REF!)</f>
        <v>#REF!</v>
      </c>
      <c r="AI45" s="16" t="str">
        <f>IF(COUNTA('Saisie des résultats'!$AV$24)=0,"",'Saisie des résultats'!$AV$24)</f>
        <v/>
      </c>
      <c r="AJ45" s="16" t="e">
        <f>IF(COUNTA('Saisie des résultats'!#REF!)=0,"",'Saisie des résultats'!#REF!)</f>
        <v>#REF!</v>
      </c>
      <c r="AK45" s="16" t="str">
        <f>IF(COUNTA('Saisie des résultats'!$AV$25)=0,"",'Saisie des résultats'!$AV$25)</f>
        <v/>
      </c>
      <c r="AL45" s="16" t="e">
        <f>IF(COUNTA('Saisie des résultats'!#REF!)=0,"",'Saisie des résultats'!#REF!)</f>
        <v>#REF!</v>
      </c>
      <c r="AM45" s="16" t="str">
        <f>IF(COUNTA('Saisie des résultats'!$AV$26)=0,"",'Saisie des résultats'!$AV$26)</f>
        <v/>
      </c>
      <c r="AN45" s="16" t="e">
        <f>IF(COUNTA('Saisie des résultats'!#REF!)=0,"",'Saisie des résultats'!#REF!)</f>
        <v>#REF!</v>
      </c>
      <c r="AO45" s="16" t="str">
        <f>IF(COUNTA('Saisie des résultats'!$AV$27)=0,"",'Saisie des résultats'!$AV$27)</f>
        <v/>
      </c>
      <c r="AP45" s="16" t="str">
        <f>IF(COUNTA('Épreuves facultatives'!$CK$6)=0,"",'Épreuves facultatives'!$CK$6)</f>
        <v/>
      </c>
      <c r="AQ45" s="16" t="str">
        <f>IF(COUNTA('Saisie des résultats'!$AV$28)=0,"",'Saisie des résultats'!$AV$28)</f>
        <v/>
      </c>
      <c r="AR45" s="16" t="str">
        <f>IF(COUNTA('Épreuves facultatives'!$CK$7)=0,"",'Épreuves facultatives'!$CK$7)</f>
        <v/>
      </c>
      <c r="AS45" s="16" t="str">
        <f>IF(COUNTA('Saisie des résultats'!$AV$29)=0,"",'Saisie des résultats'!$AV$29)</f>
        <v/>
      </c>
      <c r="AT45" s="16" t="str">
        <f>IF(COUNTA('Épreuves facultatives'!$CK$8)=0,"",'Épreuves facultatives'!$CK$8)</f>
        <v/>
      </c>
      <c r="AU45" s="16" t="str">
        <f>IF(COUNTA('Saisie des résultats'!$AV$30)=0,"",'Saisie des résultats'!$AV$30)</f>
        <v/>
      </c>
      <c r="AV45" s="16" t="str">
        <f>IF(COUNTA('Épreuves facultatives'!$CK$9)=0,"",'Épreuves facultatives'!$CK$9)</f>
        <v/>
      </c>
      <c r="AW45" s="16" t="str">
        <f>IF(COUNTA('Saisie des résultats'!$AV$31)=0,"",'Saisie des résultats'!$AV$31)</f>
        <v/>
      </c>
      <c r="AX45" s="16" t="str">
        <f>IF(COUNTA('Épreuves facultatives'!$CK$10)=0,"",'Épreuves facultatives'!$CK$10)</f>
        <v/>
      </c>
      <c r="AY45" s="16" t="str">
        <f>IF(COUNTA('Épreuves facultatives'!$CJ$11)=0,"",'Épreuves facultatives'!$CJ$11)</f>
        <v/>
      </c>
      <c r="AZ45" s="16" t="str">
        <f>IF(COUNTA('Épreuves facultatives'!$CK$11)=0,"",'Épreuves facultatives'!$CK$11)</f>
        <v/>
      </c>
      <c r="BA45" s="16" t="str">
        <f>IF(COUNTA('Épreuves facultatives'!$CJ$12)=0,"",'Épreuves facultatives'!$CJ$12)</f>
        <v/>
      </c>
      <c r="BB45" s="16" t="str">
        <f>IF(COUNTA('Épreuves facultatives'!$CK$12)=0,"",'Épreuves facultatives'!$CK$12)</f>
        <v/>
      </c>
      <c r="BC45" s="16" t="str">
        <f>IF(COUNTA('Épreuves facultatives'!$CJ$13)=0,"",'Épreuves facultatives'!$CJ$13)</f>
        <v/>
      </c>
      <c r="BD45" s="16" t="str">
        <f>IF(COUNTA('Épreuves facultatives'!$CK$13)=0,"",'Épreuves facultatives'!$CK$13)</f>
        <v/>
      </c>
      <c r="BE45" s="16" t="str">
        <f>IF(COUNTA('Épreuves facultatives'!$CJ$14)=0,"",'Épreuves facultatives'!$CJ$14)</f>
        <v/>
      </c>
      <c r="BF45" s="16" t="str">
        <f>IF(COUNTA('Épreuves facultatives'!$CK$14)=0,"",'Épreuves facultatives'!$CK$14)</f>
        <v/>
      </c>
      <c r="BG45" s="16" t="str">
        <f>IF(COUNTA('Épreuves facultatives'!$CJ$15)=0,"",'Épreuves facultatives'!$CJ$15)</f>
        <v/>
      </c>
      <c r="BH45" s="16" t="str">
        <f>IF(COUNTA('Épreuves facultatives'!$CK$15)=0,"",'Épreuves facultatives'!$CK$15)</f>
        <v/>
      </c>
      <c r="BI45" s="16" t="str">
        <f>IF(COUNTA('Saisie des résultats'!$AV$29)=0,"",'Saisie des résultats'!$AV$29)</f>
        <v/>
      </c>
      <c r="BJ45" s="16" t="e">
        <f>IF(COUNTA('Saisie des résultats'!#REF!)=0,"",'Saisie des résultats'!#REF!)</f>
        <v>#REF!</v>
      </c>
      <c r="BK45" s="16" t="str">
        <f>IF(COUNTA('Saisie des résultats'!$AV$28)=0,"",'Saisie des résultats'!$AV$28)</f>
        <v/>
      </c>
      <c r="BL45" s="16" t="e">
        <f>IF(COUNTA('Saisie des résultats'!#REF!)=0,"",'Saisie des résultats'!#REF!)</f>
        <v>#REF!</v>
      </c>
      <c r="BM45" s="16" t="e">
        <f>IF(COUNTA('Saisie des résultats'!#REF!)=0,"",'Saisie des résultats'!#REF!)</f>
        <v>#REF!</v>
      </c>
      <c r="BZ45" s="217" t="str">
        <f t="shared" si="0"/>
        <v/>
      </c>
      <c r="CB45" s="217" t="str">
        <f t="shared" si="1"/>
        <v/>
      </c>
    </row>
    <row r="46" spans="1:80">
      <c r="A46" s="11" t="str">
        <f>'Liste élèves'!A49</f>
        <v/>
      </c>
      <c r="B46" s="17" t="str">
        <f>références!K44</f>
        <v/>
      </c>
      <c r="C46" s="16" t="str">
        <f>IF(COUNTA('Saisie des résultats'!$AW$8)=0,"",'Saisie des résultats'!$AW$8)</f>
        <v/>
      </c>
      <c r="D46" s="16" t="e">
        <f>IF(COUNTA('Saisie des résultats'!#REF!)=0,"",'Saisie des résultats'!#REF!)</f>
        <v>#REF!</v>
      </c>
      <c r="E46" s="16" t="str">
        <f>IF(COUNTA('Saisie des résultats'!$AW$9)=0,"",'Saisie des résultats'!$AW$9)</f>
        <v/>
      </c>
      <c r="F46" s="16" t="e">
        <f>IF(COUNTA('Saisie des résultats'!#REF!)=0,"",'Saisie des résultats'!#REF!)</f>
        <v>#REF!</v>
      </c>
      <c r="G46" s="16" t="str">
        <f>IF(COUNTA('Saisie des résultats'!$AW$10)=0,"",'Saisie des résultats'!$AW$10)</f>
        <v/>
      </c>
      <c r="H46" s="16" t="e">
        <f>IF(COUNTA('Saisie des résultats'!#REF!)=0,"",'Saisie des résultats'!#REF!)</f>
        <v>#REF!</v>
      </c>
      <c r="I46" s="16" t="str">
        <f>IF(COUNTA('Saisie des résultats'!$AW$11)=0,"",'Saisie des résultats'!$AW$11)</f>
        <v/>
      </c>
      <c r="J46" s="16" t="e">
        <f>IF(COUNTA('Saisie des résultats'!#REF!)=0,"",'Saisie des résultats'!#REF!)</f>
        <v>#REF!</v>
      </c>
      <c r="K46" s="16" t="str">
        <f>IF(COUNTA('Saisie des résultats'!$AW$12)=0,"",'Saisie des résultats'!$AW$12)</f>
        <v/>
      </c>
      <c r="L46" s="16" t="e">
        <f>IF(COUNTA('Saisie des résultats'!#REF!)=0,"",'Saisie des résultats'!#REF!)</f>
        <v>#REF!</v>
      </c>
      <c r="M46" s="16" t="str">
        <f>IF(COUNTA('Saisie des résultats'!$AW$13)=0,"",'Saisie des résultats'!$AW$13)</f>
        <v/>
      </c>
      <c r="N46" s="16" t="e">
        <f>IF(COUNTA('Saisie des résultats'!#REF!)=0,"",'Saisie des résultats'!#REF!)</f>
        <v>#REF!</v>
      </c>
      <c r="O46" s="16" t="str">
        <f>IF(COUNTA('Saisie des résultats'!$AW$14)=0,"",'Saisie des résultats'!$AW$14)</f>
        <v/>
      </c>
      <c r="P46" s="16" t="e">
        <f>IF(COUNTA('Saisie des résultats'!#REF!)=0,"",'Saisie des résultats'!#REF!)</f>
        <v>#REF!</v>
      </c>
      <c r="Q46" s="16" t="str">
        <f>IF(COUNTA('Saisie des résultats'!$AW$15)=0,"",'Saisie des résultats'!$AW$15)</f>
        <v/>
      </c>
      <c r="R46" s="16" t="e">
        <f>IF(COUNTA('Saisie des résultats'!#REF!)=0,"",'Saisie des résultats'!#REF!)</f>
        <v>#REF!</v>
      </c>
      <c r="S46" s="16" t="str">
        <f>IF(COUNTA('Saisie des résultats'!$AW$16)=0,"",'Saisie des résultats'!$AW$16)</f>
        <v/>
      </c>
      <c r="T46" s="16" t="e">
        <f>IF(COUNTA('Saisie des résultats'!#REF!)=0,"",'Saisie des résultats'!#REF!)</f>
        <v>#REF!</v>
      </c>
      <c r="U46" s="16" t="str">
        <f>IF(COUNTA('Saisie des résultats'!$AW$17)=0,"",'Saisie des résultats'!$AW$17)</f>
        <v/>
      </c>
      <c r="V46" s="16" t="e">
        <f>IF(COUNTA('Saisie des résultats'!#REF!)=0,"",'Saisie des résultats'!#REF!)</f>
        <v>#REF!</v>
      </c>
      <c r="W46" s="16" t="str">
        <f>IF(COUNTA('Saisie des résultats'!$AW$18)=0,"",'Saisie des résultats'!$AW$18)</f>
        <v/>
      </c>
      <c r="X46" s="16" t="e">
        <f>IF(COUNTA('Saisie des résultats'!#REF!)=0,"",'Saisie des résultats'!#REF!)</f>
        <v>#REF!</v>
      </c>
      <c r="Y46" s="16" t="str">
        <f>IF(COUNTA('Saisie des résultats'!$AW$19)=0,"",'Saisie des résultats'!$AW$19)</f>
        <v/>
      </c>
      <c r="Z46" s="16" t="e">
        <f>IF(COUNTA('Saisie des résultats'!#REF!)=0,"",'Saisie des résultats'!#REF!)</f>
        <v>#REF!</v>
      </c>
      <c r="AA46" s="16" t="str">
        <f>IF(COUNTA('Saisie des résultats'!$AW$20)=0,"",'Saisie des résultats'!$AW$20)</f>
        <v/>
      </c>
      <c r="AB46" s="16" t="e">
        <f>IF(COUNTA('Saisie des résultats'!#REF!)=0,"",'Saisie des résultats'!#REF!)</f>
        <v>#REF!</v>
      </c>
      <c r="AC46" s="16" t="str">
        <f>IF(COUNTA('Saisie des résultats'!$AW$21)=0,"",'Saisie des résultats'!$AW$21)</f>
        <v/>
      </c>
      <c r="AD46" s="16" t="e">
        <f>IF(COUNTA('Saisie des résultats'!#REF!)=0,"",'Saisie des résultats'!#REF!)</f>
        <v>#REF!</v>
      </c>
      <c r="AE46" s="16" t="str">
        <f>IF(COUNTA('Saisie des résultats'!$AW$22)=0,"",'Saisie des résultats'!$AW$22)</f>
        <v/>
      </c>
      <c r="AF46" s="16" t="e">
        <f>IF(COUNTA('Saisie des résultats'!#REF!)=0,"",'Saisie des résultats'!#REF!)</f>
        <v>#REF!</v>
      </c>
      <c r="AG46" s="16" t="str">
        <f>IF(COUNTA('Saisie des résultats'!$AW$23)=0,"",'Saisie des résultats'!$AW$23)</f>
        <v/>
      </c>
      <c r="AH46" s="16" t="e">
        <f>IF(COUNTA('Saisie des résultats'!#REF!)=0,"",'Saisie des résultats'!#REF!)</f>
        <v>#REF!</v>
      </c>
      <c r="AI46" s="16" t="str">
        <f>IF(COUNTA('Saisie des résultats'!$AW$24)=0,"",'Saisie des résultats'!$AW$24)</f>
        <v/>
      </c>
      <c r="AJ46" s="16" t="e">
        <f>IF(COUNTA('Saisie des résultats'!#REF!)=0,"",'Saisie des résultats'!#REF!)</f>
        <v>#REF!</v>
      </c>
      <c r="AK46" s="16" t="str">
        <f>IF(COUNTA('Saisie des résultats'!$AW$25)=0,"",'Saisie des résultats'!$AW$25)</f>
        <v/>
      </c>
      <c r="AL46" s="16" t="e">
        <f>IF(COUNTA('Saisie des résultats'!#REF!)=0,"",'Saisie des résultats'!#REF!)</f>
        <v>#REF!</v>
      </c>
      <c r="AM46" s="16" t="str">
        <f>IF(COUNTA('Saisie des résultats'!$AW$26)=0,"",'Saisie des résultats'!$AW$26)</f>
        <v/>
      </c>
      <c r="AN46" s="16" t="e">
        <f>IF(COUNTA('Saisie des résultats'!#REF!)=0,"",'Saisie des résultats'!#REF!)</f>
        <v>#REF!</v>
      </c>
      <c r="AO46" s="16" t="str">
        <f>IF(COUNTA('Saisie des résultats'!$AW$27)=0,"",'Saisie des résultats'!$AW$27)</f>
        <v/>
      </c>
      <c r="AP46" s="16" t="str">
        <f>IF(COUNTA('Épreuves facultatives'!$CM$6)=0,"",'Épreuves facultatives'!$CM$6)</f>
        <v/>
      </c>
      <c r="AQ46" s="16" t="str">
        <f>IF(COUNTA('Saisie des résultats'!$AW$28)=0,"",'Saisie des résultats'!$AW$28)</f>
        <v/>
      </c>
      <c r="AR46" s="16" t="str">
        <f>IF(COUNTA('Épreuves facultatives'!$CM$7)=0,"",'Épreuves facultatives'!$CM$7)</f>
        <v/>
      </c>
      <c r="AS46" s="16" t="str">
        <f>IF(COUNTA('Saisie des résultats'!$AW$29)=0,"",'Saisie des résultats'!$AW$29)</f>
        <v/>
      </c>
      <c r="AT46" s="16" t="str">
        <f>IF(COUNTA('Épreuves facultatives'!$CM$8)=0,"",'Épreuves facultatives'!$CM$8)</f>
        <v/>
      </c>
      <c r="AU46" s="16" t="str">
        <f>IF(COUNTA('Saisie des résultats'!$AW$30)=0,"",'Saisie des résultats'!$AW$30)</f>
        <v/>
      </c>
      <c r="AV46" s="16" t="str">
        <f>IF(COUNTA('Épreuves facultatives'!$CM$9)=0,"",'Épreuves facultatives'!$CM$9)</f>
        <v/>
      </c>
      <c r="AW46" s="16" t="str">
        <f>IF(COUNTA('Saisie des résultats'!$AW$31)=0,"",'Saisie des résultats'!$AW$31)</f>
        <v/>
      </c>
      <c r="AX46" s="16" t="str">
        <f>IF(COUNTA('Épreuves facultatives'!$CM$10)=0,"",'Épreuves facultatives'!$CM$10)</f>
        <v/>
      </c>
      <c r="AY46" s="16" t="str">
        <f>IF(COUNTA('Épreuves facultatives'!$CL$11)=0,"",'Épreuves facultatives'!$CL$11)</f>
        <v/>
      </c>
      <c r="AZ46" s="16" t="str">
        <f>IF(COUNTA('Épreuves facultatives'!$CM$11)=0,"",'Épreuves facultatives'!$CM$11)</f>
        <v/>
      </c>
      <c r="BA46" s="16" t="str">
        <f>IF(COUNTA('Épreuves facultatives'!$CL$12)=0,"",'Épreuves facultatives'!$CL$12)</f>
        <v/>
      </c>
      <c r="BB46" s="16" t="str">
        <f>IF(COUNTA('Épreuves facultatives'!$CM$12)=0,"",'Épreuves facultatives'!$CM$12)</f>
        <v/>
      </c>
      <c r="BC46" s="16" t="str">
        <f>IF(COUNTA('Épreuves facultatives'!$CL$13)=0,"",'Épreuves facultatives'!$CL$13)</f>
        <v/>
      </c>
      <c r="BD46" s="16" t="str">
        <f>IF(COUNTA('Épreuves facultatives'!$CM$13)=0,"",'Épreuves facultatives'!$CM$13)</f>
        <v/>
      </c>
      <c r="BE46" s="16" t="str">
        <f>IF(COUNTA('Épreuves facultatives'!$CL$14)=0,"",'Épreuves facultatives'!$CL$14)</f>
        <v/>
      </c>
      <c r="BF46" s="16" t="str">
        <f>IF(COUNTA('Épreuves facultatives'!$CM$14)=0,"",'Épreuves facultatives'!$CM$14)</f>
        <v/>
      </c>
      <c r="BG46" s="16" t="str">
        <f>IF(COUNTA('Épreuves facultatives'!$CL$15)=0,"",'Épreuves facultatives'!$CL$15)</f>
        <v/>
      </c>
      <c r="BH46" s="16" t="str">
        <f>IF(COUNTA('Épreuves facultatives'!$CM$15)=0,"",'Épreuves facultatives'!$CM$15)</f>
        <v/>
      </c>
      <c r="BI46" s="16" t="str">
        <f>IF(COUNTA('Saisie des résultats'!$AW$29)=0,"",'Saisie des résultats'!$AW$29)</f>
        <v/>
      </c>
      <c r="BJ46" s="16" t="e">
        <f>IF(COUNTA('Saisie des résultats'!#REF!)=0,"",'Saisie des résultats'!#REF!)</f>
        <v>#REF!</v>
      </c>
      <c r="BK46" s="16" t="str">
        <f>IF(COUNTA('Saisie des résultats'!$AW$28)=0,"",'Saisie des résultats'!$AW$28)</f>
        <v/>
      </c>
      <c r="BL46" s="16" t="e">
        <f>IF(COUNTA('Saisie des résultats'!#REF!)=0,"",'Saisie des résultats'!#REF!)</f>
        <v>#REF!</v>
      </c>
      <c r="BM46" s="16" t="e">
        <f>IF(COUNTA('Saisie des résultats'!#REF!)=0,"",'Saisie des résultats'!#REF!)</f>
        <v>#REF!</v>
      </c>
      <c r="BZ46" s="217" t="str">
        <f t="shared" si="0"/>
        <v/>
      </c>
      <c r="CB46" s="217" t="str">
        <f t="shared" si="1"/>
        <v/>
      </c>
    </row>
    <row r="47" spans="1:80">
      <c r="A47" s="11" t="str">
        <f>'Liste élèves'!A50</f>
        <v/>
      </c>
      <c r="B47" s="17" t="str">
        <f>références!K45</f>
        <v/>
      </c>
      <c r="C47" s="16" t="str">
        <f>IF(COUNTA('Saisie des résultats'!$AX$8)=0,"",'Saisie des résultats'!$AX$8)</f>
        <v/>
      </c>
      <c r="D47" s="16" t="e">
        <f>IF(COUNTA('Saisie des résultats'!#REF!)=0,"",'Saisie des résultats'!#REF!)</f>
        <v>#REF!</v>
      </c>
      <c r="E47" s="16" t="str">
        <f>IF(COUNTA('Saisie des résultats'!$AX$9)=0,"",'Saisie des résultats'!$AX$9)</f>
        <v/>
      </c>
      <c r="F47" s="16" t="e">
        <f>IF(COUNTA('Saisie des résultats'!#REF!)=0,"",'Saisie des résultats'!#REF!)</f>
        <v>#REF!</v>
      </c>
      <c r="G47" s="16" t="str">
        <f>IF(COUNTA('Saisie des résultats'!$AX$10)=0,"",'Saisie des résultats'!$AX$10)</f>
        <v/>
      </c>
      <c r="H47" s="16" t="e">
        <f>IF(COUNTA('Saisie des résultats'!#REF!)=0,"",'Saisie des résultats'!#REF!)</f>
        <v>#REF!</v>
      </c>
      <c r="I47" s="16" t="str">
        <f>IF(COUNTA('Saisie des résultats'!$AX$11)=0,"",'Saisie des résultats'!$AX$11)</f>
        <v/>
      </c>
      <c r="J47" s="16" t="e">
        <f>IF(COUNTA('Saisie des résultats'!#REF!)=0,"",'Saisie des résultats'!#REF!)</f>
        <v>#REF!</v>
      </c>
      <c r="K47" s="16" t="str">
        <f>IF(COUNTA('Saisie des résultats'!$AX$12)=0,"",'Saisie des résultats'!$AX$12)</f>
        <v/>
      </c>
      <c r="L47" s="16" t="e">
        <f>IF(COUNTA('Saisie des résultats'!#REF!)=0,"",'Saisie des résultats'!#REF!)</f>
        <v>#REF!</v>
      </c>
      <c r="M47" s="16" t="str">
        <f>IF(COUNTA('Saisie des résultats'!$AX$13)=0,"",'Saisie des résultats'!$AX$13)</f>
        <v/>
      </c>
      <c r="N47" s="16" t="e">
        <f>IF(COUNTA('Saisie des résultats'!#REF!)=0,"",'Saisie des résultats'!#REF!)</f>
        <v>#REF!</v>
      </c>
      <c r="O47" s="16" t="str">
        <f>IF(COUNTA('Saisie des résultats'!$AX$14)=0,"",'Saisie des résultats'!$AX$14)</f>
        <v/>
      </c>
      <c r="P47" s="16" t="e">
        <f>IF(COUNTA('Saisie des résultats'!#REF!)=0,"",'Saisie des résultats'!#REF!)</f>
        <v>#REF!</v>
      </c>
      <c r="Q47" s="16" t="str">
        <f>IF(COUNTA('Saisie des résultats'!$AX$15)=0,"",'Saisie des résultats'!$AX$15)</f>
        <v/>
      </c>
      <c r="R47" s="16" t="e">
        <f>IF(COUNTA('Saisie des résultats'!#REF!)=0,"",'Saisie des résultats'!#REF!)</f>
        <v>#REF!</v>
      </c>
      <c r="S47" s="16" t="str">
        <f>IF(COUNTA('Saisie des résultats'!$AX$16)=0,"",'Saisie des résultats'!$AX$16)</f>
        <v/>
      </c>
      <c r="T47" s="16" t="e">
        <f>IF(COUNTA('Saisie des résultats'!#REF!)=0,"",'Saisie des résultats'!#REF!)</f>
        <v>#REF!</v>
      </c>
      <c r="U47" s="16" t="str">
        <f>IF(COUNTA('Saisie des résultats'!$AX$17)=0,"",'Saisie des résultats'!$AX$17)</f>
        <v/>
      </c>
      <c r="V47" s="16" t="e">
        <f>IF(COUNTA('Saisie des résultats'!#REF!)=0,"",'Saisie des résultats'!#REF!)</f>
        <v>#REF!</v>
      </c>
      <c r="W47" s="16" t="str">
        <f>IF(COUNTA('Saisie des résultats'!$AX$18)=0,"",'Saisie des résultats'!$AX$18)</f>
        <v/>
      </c>
      <c r="X47" s="16" t="e">
        <f>IF(COUNTA('Saisie des résultats'!#REF!)=0,"",'Saisie des résultats'!#REF!)</f>
        <v>#REF!</v>
      </c>
      <c r="Y47" s="16" t="str">
        <f>IF(COUNTA('Saisie des résultats'!$AX$19)=0,"",'Saisie des résultats'!$AX$19)</f>
        <v/>
      </c>
      <c r="Z47" s="16" t="e">
        <f>IF(COUNTA('Saisie des résultats'!#REF!)=0,"",'Saisie des résultats'!#REF!)</f>
        <v>#REF!</v>
      </c>
      <c r="AA47" s="16" t="str">
        <f>IF(COUNTA('Saisie des résultats'!$AX$20)=0,"",'Saisie des résultats'!$AX$20)</f>
        <v/>
      </c>
      <c r="AB47" s="16" t="e">
        <f>IF(COUNTA('Saisie des résultats'!#REF!)=0,"",'Saisie des résultats'!#REF!)</f>
        <v>#REF!</v>
      </c>
      <c r="AC47" s="16" t="str">
        <f>IF(COUNTA('Saisie des résultats'!$AX$21)=0,"",'Saisie des résultats'!$AX$21)</f>
        <v/>
      </c>
      <c r="AD47" s="16" t="e">
        <f>IF(COUNTA('Saisie des résultats'!#REF!)=0,"",'Saisie des résultats'!#REF!)</f>
        <v>#REF!</v>
      </c>
      <c r="AE47" s="16" t="str">
        <f>IF(COUNTA('Saisie des résultats'!$AX$22)=0,"",'Saisie des résultats'!$AX$22)</f>
        <v/>
      </c>
      <c r="AF47" s="16" t="e">
        <f>IF(COUNTA('Saisie des résultats'!#REF!)=0,"",'Saisie des résultats'!#REF!)</f>
        <v>#REF!</v>
      </c>
      <c r="AG47" s="16" t="str">
        <f>IF(COUNTA('Saisie des résultats'!$AX$23)=0,"",'Saisie des résultats'!$AX$23)</f>
        <v/>
      </c>
      <c r="AH47" s="16" t="e">
        <f>IF(COUNTA('Saisie des résultats'!#REF!)=0,"",'Saisie des résultats'!#REF!)</f>
        <v>#REF!</v>
      </c>
      <c r="AI47" s="16" t="str">
        <f>IF(COUNTA('Saisie des résultats'!$AX$24)=0,"",'Saisie des résultats'!$AX$24)</f>
        <v/>
      </c>
      <c r="AJ47" s="16" t="e">
        <f>IF(COUNTA('Saisie des résultats'!#REF!)=0,"",'Saisie des résultats'!#REF!)</f>
        <v>#REF!</v>
      </c>
      <c r="AK47" s="16" t="str">
        <f>IF(COUNTA('Saisie des résultats'!$AX$25)=0,"",'Saisie des résultats'!$AX$25)</f>
        <v/>
      </c>
      <c r="AL47" s="16" t="e">
        <f>IF(COUNTA('Saisie des résultats'!#REF!)=0,"",'Saisie des résultats'!#REF!)</f>
        <v>#REF!</v>
      </c>
      <c r="AM47" s="16" t="str">
        <f>IF(COUNTA('Saisie des résultats'!$AX$26)=0,"",'Saisie des résultats'!$AX$26)</f>
        <v/>
      </c>
      <c r="AN47" s="16" t="e">
        <f>IF(COUNTA('Saisie des résultats'!#REF!)=0,"",'Saisie des résultats'!#REF!)</f>
        <v>#REF!</v>
      </c>
      <c r="AO47" s="16" t="str">
        <f>IF(COUNTA('Saisie des résultats'!$AX$27)=0,"",'Saisie des résultats'!$AX$27)</f>
        <v/>
      </c>
      <c r="AP47" s="16" t="str">
        <f>IF(COUNTA('Épreuves facultatives'!$CO$6)=0,"",'Épreuves facultatives'!$CO$6)</f>
        <v/>
      </c>
      <c r="AQ47" s="16" t="str">
        <f>IF(COUNTA('Saisie des résultats'!$AX$28)=0,"",'Saisie des résultats'!$AX$28)</f>
        <v/>
      </c>
      <c r="AR47" s="16" t="str">
        <f>IF(COUNTA('Épreuves facultatives'!$CO$7)=0,"",'Épreuves facultatives'!$CO$7)</f>
        <v/>
      </c>
      <c r="AS47" s="16" t="str">
        <f>IF(COUNTA('Saisie des résultats'!$AX$29)=0,"",'Saisie des résultats'!$AX$29)</f>
        <v/>
      </c>
      <c r="AT47" s="16" t="str">
        <f>IF(COUNTA('Épreuves facultatives'!$CO$8)=0,"",'Épreuves facultatives'!$CO$8)</f>
        <v/>
      </c>
      <c r="AU47" s="16" t="str">
        <f>IF(COUNTA('Saisie des résultats'!$AX$30)=0,"",'Saisie des résultats'!$AX$30)</f>
        <v/>
      </c>
      <c r="AV47" s="16" t="str">
        <f>IF(COUNTA('Épreuves facultatives'!$CO$9)=0,"",'Épreuves facultatives'!$CO$9)</f>
        <v/>
      </c>
      <c r="AW47" s="16" t="str">
        <f>IF(COUNTA('Saisie des résultats'!$AX$31)=0,"",'Saisie des résultats'!$AX$31)</f>
        <v/>
      </c>
      <c r="AX47" s="16" t="str">
        <f>IF(COUNTA('Épreuves facultatives'!$CO$10)=0,"",'Épreuves facultatives'!$CO$10)</f>
        <v/>
      </c>
      <c r="AY47" s="16" t="str">
        <f>IF(COUNTA('Épreuves facultatives'!$CN$11)=0,"",'Épreuves facultatives'!$CN$11)</f>
        <v/>
      </c>
      <c r="AZ47" s="16" t="str">
        <f>IF(COUNTA('Épreuves facultatives'!$CO$11)=0,"",'Épreuves facultatives'!$CO$11)</f>
        <v/>
      </c>
      <c r="BA47" s="16" t="str">
        <f>IF(COUNTA('Épreuves facultatives'!$CN$12)=0,"",'Épreuves facultatives'!$CN$12)</f>
        <v/>
      </c>
      <c r="BB47" s="16" t="str">
        <f>IF(COUNTA('Épreuves facultatives'!$CO$12)=0,"",'Épreuves facultatives'!$CO$12)</f>
        <v/>
      </c>
      <c r="BC47" s="16" t="str">
        <f>IF(COUNTA('Épreuves facultatives'!$CN$13)=0,"",'Épreuves facultatives'!$CN$13)</f>
        <v/>
      </c>
      <c r="BD47" s="16" t="str">
        <f>IF(COUNTA('Épreuves facultatives'!$CO$13)=0,"",'Épreuves facultatives'!$CO$13)</f>
        <v/>
      </c>
      <c r="BE47" s="16" t="str">
        <f>IF(COUNTA('Épreuves facultatives'!$CN$14)=0,"",'Épreuves facultatives'!$CN$14)</f>
        <v/>
      </c>
      <c r="BF47" s="16" t="str">
        <f>IF(COUNTA('Épreuves facultatives'!$CO$14)=0,"",'Épreuves facultatives'!$CO$14)</f>
        <v/>
      </c>
      <c r="BG47" s="16" t="str">
        <f>IF(COUNTA('Épreuves facultatives'!$CN$15)=0,"",'Épreuves facultatives'!$CN$15)</f>
        <v/>
      </c>
      <c r="BH47" s="16" t="str">
        <f>IF(COUNTA('Épreuves facultatives'!$CO$15)=0,"",'Épreuves facultatives'!$CO$15)</f>
        <v/>
      </c>
      <c r="BI47" s="16" t="str">
        <f>IF(COUNTA('Saisie des résultats'!$AX$29)=0,"",'Saisie des résultats'!$AX$29)</f>
        <v/>
      </c>
      <c r="BJ47" s="16" t="e">
        <f>IF(COUNTA('Saisie des résultats'!#REF!)=0,"",'Saisie des résultats'!#REF!)</f>
        <v>#REF!</v>
      </c>
      <c r="BK47" s="16" t="str">
        <f>IF(COUNTA('Saisie des résultats'!$AX$28)=0,"",'Saisie des résultats'!$AX$28)</f>
        <v/>
      </c>
      <c r="BL47" s="16" t="e">
        <f>IF(COUNTA('Saisie des résultats'!#REF!)=0,"",'Saisie des résultats'!#REF!)</f>
        <v>#REF!</v>
      </c>
      <c r="BM47" s="16" t="e">
        <f>IF(COUNTA('Saisie des résultats'!#REF!)=0,"",'Saisie des résultats'!#REF!)</f>
        <v>#REF!</v>
      </c>
      <c r="BZ47" s="217" t="str">
        <f t="shared" si="0"/>
        <v/>
      </c>
      <c r="CB47" s="217" t="str">
        <f t="shared" si="1"/>
        <v/>
      </c>
    </row>
    <row r="48" spans="1:80">
      <c r="A48" s="11" t="str">
        <f>'Liste élèves'!A51</f>
        <v/>
      </c>
      <c r="B48" s="17" t="str">
        <f>références!K46</f>
        <v/>
      </c>
      <c r="C48" s="16" t="str">
        <f>IF(COUNTA('Saisie des résultats'!$AY$8)=0,"",'Saisie des résultats'!$AY$8)</f>
        <v/>
      </c>
      <c r="D48" s="16" t="e">
        <f>IF(COUNTA('Saisie des résultats'!#REF!)=0,"",'Saisie des résultats'!#REF!)</f>
        <v>#REF!</v>
      </c>
      <c r="E48" s="16" t="str">
        <f>IF(COUNTA('Saisie des résultats'!$AY$9)=0,"",'Saisie des résultats'!$AY$9)</f>
        <v/>
      </c>
      <c r="F48" s="16" t="e">
        <f>IF(COUNTA('Saisie des résultats'!#REF!)=0,"",'Saisie des résultats'!#REF!)</f>
        <v>#REF!</v>
      </c>
      <c r="G48" s="16" t="str">
        <f>IF(COUNTA('Saisie des résultats'!$AY$10)=0,"",'Saisie des résultats'!$AY$10)</f>
        <v/>
      </c>
      <c r="H48" s="16" t="e">
        <f>IF(COUNTA('Saisie des résultats'!#REF!)=0,"",'Saisie des résultats'!#REF!)</f>
        <v>#REF!</v>
      </c>
      <c r="I48" s="16" t="str">
        <f>IF(COUNTA('Saisie des résultats'!$AY$11)=0,"",'Saisie des résultats'!$AY$11)</f>
        <v/>
      </c>
      <c r="J48" s="16" t="e">
        <f>IF(COUNTA('Saisie des résultats'!#REF!)=0,"",'Saisie des résultats'!#REF!)</f>
        <v>#REF!</v>
      </c>
      <c r="K48" s="16" t="str">
        <f>IF(COUNTA('Saisie des résultats'!$AY$12)=0,"",'Saisie des résultats'!$AY$12)</f>
        <v/>
      </c>
      <c r="L48" s="16" t="e">
        <f>IF(COUNTA('Saisie des résultats'!#REF!)=0,"",'Saisie des résultats'!#REF!)</f>
        <v>#REF!</v>
      </c>
      <c r="M48" s="16" t="str">
        <f>IF(COUNTA('Saisie des résultats'!$AY$13)=0,"",'Saisie des résultats'!$AY$13)</f>
        <v/>
      </c>
      <c r="N48" s="16" t="e">
        <f>IF(COUNTA('Saisie des résultats'!#REF!)=0,"",'Saisie des résultats'!#REF!)</f>
        <v>#REF!</v>
      </c>
      <c r="O48" s="16" t="str">
        <f>IF(COUNTA('Saisie des résultats'!$AY$14)=0,"",'Saisie des résultats'!$AY$14)</f>
        <v/>
      </c>
      <c r="P48" s="16" t="e">
        <f>IF(COUNTA('Saisie des résultats'!#REF!)=0,"",'Saisie des résultats'!#REF!)</f>
        <v>#REF!</v>
      </c>
      <c r="Q48" s="16" t="str">
        <f>IF(COUNTA('Saisie des résultats'!$AY$15)=0,"",'Saisie des résultats'!$AY$15)</f>
        <v/>
      </c>
      <c r="R48" s="16" t="e">
        <f>IF(COUNTA('Saisie des résultats'!#REF!)=0,"",'Saisie des résultats'!#REF!)</f>
        <v>#REF!</v>
      </c>
      <c r="S48" s="16" t="str">
        <f>IF(COUNTA('Saisie des résultats'!$AY$16)=0,"",'Saisie des résultats'!$AY$16)</f>
        <v/>
      </c>
      <c r="T48" s="16" t="e">
        <f>IF(COUNTA('Saisie des résultats'!#REF!)=0,"",'Saisie des résultats'!#REF!)</f>
        <v>#REF!</v>
      </c>
      <c r="U48" s="16" t="str">
        <f>IF(COUNTA('Saisie des résultats'!$AY$17)=0,"",'Saisie des résultats'!$AY$17)</f>
        <v/>
      </c>
      <c r="V48" s="16" t="e">
        <f>IF(COUNTA('Saisie des résultats'!#REF!)=0,"",'Saisie des résultats'!#REF!)</f>
        <v>#REF!</v>
      </c>
      <c r="W48" s="16" t="str">
        <f>IF(COUNTA('Saisie des résultats'!$AY$18)=0,"",'Saisie des résultats'!$AY$18)</f>
        <v/>
      </c>
      <c r="X48" s="16" t="e">
        <f>IF(COUNTA('Saisie des résultats'!#REF!)=0,"",'Saisie des résultats'!#REF!)</f>
        <v>#REF!</v>
      </c>
      <c r="Y48" s="16" t="str">
        <f>IF(COUNTA('Saisie des résultats'!$AY$19)=0,"",'Saisie des résultats'!$AY$19)</f>
        <v/>
      </c>
      <c r="Z48" s="16" t="e">
        <f>IF(COUNTA('Saisie des résultats'!#REF!)=0,"",'Saisie des résultats'!#REF!)</f>
        <v>#REF!</v>
      </c>
      <c r="AA48" s="16" t="str">
        <f>IF(COUNTA('Saisie des résultats'!$AY$20)=0,"",'Saisie des résultats'!$AY$20)</f>
        <v/>
      </c>
      <c r="AB48" s="16" t="e">
        <f>IF(COUNTA('Saisie des résultats'!#REF!)=0,"",'Saisie des résultats'!#REF!)</f>
        <v>#REF!</v>
      </c>
      <c r="AC48" s="16" t="str">
        <f>IF(COUNTA('Saisie des résultats'!$AY$21)=0,"",'Saisie des résultats'!$AY$21)</f>
        <v/>
      </c>
      <c r="AD48" s="16" t="e">
        <f>IF(COUNTA('Saisie des résultats'!#REF!)=0,"",'Saisie des résultats'!#REF!)</f>
        <v>#REF!</v>
      </c>
      <c r="AE48" s="16" t="str">
        <f>IF(COUNTA('Saisie des résultats'!$AY$22)=0,"",'Saisie des résultats'!$AY$22)</f>
        <v/>
      </c>
      <c r="AF48" s="16" t="e">
        <f>IF(COUNTA('Saisie des résultats'!#REF!)=0,"",'Saisie des résultats'!#REF!)</f>
        <v>#REF!</v>
      </c>
      <c r="AG48" s="16" t="str">
        <f>IF(COUNTA('Saisie des résultats'!$AY$23)=0,"",'Saisie des résultats'!$AY$23)</f>
        <v/>
      </c>
      <c r="AH48" s="16" t="e">
        <f>IF(COUNTA('Saisie des résultats'!#REF!)=0,"",'Saisie des résultats'!#REF!)</f>
        <v>#REF!</v>
      </c>
      <c r="AI48" s="16" t="str">
        <f>IF(COUNTA('Saisie des résultats'!$AY$24)=0,"",'Saisie des résultats'!$AY$24)</f>
        <v/>
      </c>
      <c r="AJ48" s="16" t="e">
        <f>IF(COUNTA('Saisie des résultats'!#REF!)=0,"",'Saisie des résultats'!#REF!)</f>
        <v>#REF!</v>
      </c>
      <c r="AK48" s="16" t="str">
        <f>IF(COUNTA('Saisie des résultats'!$AY$25)=0,"",'Saisie des résultats'!$AY$25)</f>
        <v/>
      </c>
      <c r="AL48" s="16" t="e">
        <f>IF(COUNTA('Saisie des résultats'!#REF!)=0,"",'Saisie des résultats'!#REF!)</f>
        <v>#REF!</v>
      </c>
      <c r="AM48" s="16" t="str">
        <f>IF(COUNTA('Saisie des résultats'!$AY$26)=0,"",'Saisie des résultats'!$AY$26)</f>
        <v/>
      </c>
      <c r="AN48" s="16" t="e">
        <f>IF(COUNTA('Saisie des résultats'!#REF!)=0,"",'Saisie des résultats'!#REF!)</f>
        <v>#REF!</v>
      </c>
      <c r="AO48" s="16" t="str">
        <f>IF(COUNTA('Saisie des résultats'!$AY$27)=0,"",'Saisie des résultats'!$AY$27)</f>
        <v/>
      </c>
      <c r="AP48" s="16" t="str">
        <f>IF(COUNTA('Épreuves facultatives'!$CQ$6)=0,"",'Épreuves facultatives'!$CQ$6)</f>
        <v/>
      </c>
      <c r="AQ48" s="16" t="str">
        <f>IF(COUNTA('Saisie des résultats'!$AY$28)=0,"",'Saisie des résultats'!$AY$28)</f>
        <v/>
      </c>
      <c r="AR48" s="16" t="str">
        <f>IF(COUNTA('Épreuves facultatives'!$CQ$7)=0,"",'Épreuves facultatives'!$CQ$7)</f>
        <v/>
      </c>
      <c r="AS48" s="16" t="str">
        <f>IF(COUNTA('Saisie des résultats'!$AY$29)=0,"",'Saisie des résultats'!$AY$29)</f>
        <v/>
      </c>
      <c r="AT48" s="16" t="str">
        <f>IF(COUNTA('Épreuves facultatives'!$CQ$8)=0,"",'Épreuves facultatives'!$CQ$8)</f>
        <v/>
      </c>
      <c r="AU48" s="16" t="str">
        <f>IF(COUNTA('Saisie des résultats'!$AY$30)=0,"",'Saisie des résultats'!$AY$30)</f>
        <v/>
      </c>
      <c r="AV48" s="16" t="str">
        <f>IF(COUNTA('Épreuves facultatives'!$CQ$9)=0,"",'Épreuves facultatives'!$CQ$9)</f>
        <v/>
      </c>
      <c r="AW48" s="16" t="str">
        <f>IF(COUNTA('Saisie des résultats'!$AY$31)=0,"",'Saisie des résultats'!$AY$31)</f>
        <v/>
      </c>
      <c r="AX48" s="16" t="str">
        <f>IF(COUNTA('Épreuves facultatives'!$CQ$10)=0,"",'Épreuves facultatives'!$CQ$10)</f>
        <v/>
      </c>
      <c r="AY48" s="16" t="str">
        <f>IF(COUNTA('Épreuves facultatives'!$CP$11)=0,"",'Épreuves facultatives'!$CP$11)</f>
        <v/>
      </c>
      <c r="AZ48" s="16" t="str">
        <f>IF(COUNTA('Épreuves facultatives'!$CQ$11)=0,"",'Épreuves facultatives'!$CQ$11)</f>
        <v/>
      </c>
      <c r="BA48" s="16" t="str">
        <f>IF(COUNTA('Épreuves facultatives'!$CP$12)=0,"",'Épreuves facultatives'!$CP$12)</f>
        <v/>
      </c>
      <c r="BB48" s="16" t="str">
        <f>IF(COUNTA('Épreuves facultatives'!$CQ$12)=0,"",'Épreuves facultatives'!$CQ$12)</f>
        <v/>
      </c>
      <c r="BC48" s="16" t="str">
        <f>IF(COUNTA('Épreuves facultatives'!$CP$13)=0,"",'Épreuves facultatives'!$CP$13)</f>
        <v/>
      </c>
      <c r="BD48" s="16" t="str">
        <f>IF(COUNTA('Épreuves facultatives'!$CQ$13)=0,"",'Épreuves facultatives'!$CQ$13)</f>
        <v/>
      </c>
      <c r="BE48" s="16" t="str">
        <f>IF(COUNTA('Épreuves facultatives'!$CP$14)=0,"",'Épreuves facultatives'!$CP$14)</f>
        <v/>
      </c>
      <c r="BF48" s="16" t="str">
        <f>IF(COUNTA('Épreuves facultatives'!$CQ$14)=0,"",'Épreuves facultatives'!$CQ$14)</f>
        <v/>
      </c>
      <c r="BG48" s="16" t="str">
        <f>IF(COUNTA('Épreuves facultatives'!$CP$15)=0,"",'Épreuves facultatives'!$CP$15)</f>
        <v/>
      </c>
      <c r="BH48" s="16" t="str">
        <f>IF(COUNTA('Épreuves facultatives'!$CQ$15)=0,"",'Épreuves facultatives'!$CQ$15)</f>
        <v/>
      </c>
      <c r="BI48" s="16" t="str">
        <f>IF(COUNTA('Saisie des résultats'!$AY$29)=0,"",'Saisie des résultats'!$AY$29)</f>
        <v/>
      </c>
      <c r="BJ48" s="16" t="e">
        <f>IF(COUNTA('Saisie des résultats'!#REF!)=0,"",'Saisie des résultats'!#REF!)</f>
        <v>#REF!</v>
      </c>
      <c r="BK48" s="16" t="str">
        <f>IF(COUNTA('Saisie des résultats'!$AY$28)=0,"",'Saisie des résultats'!$AY$28)</f>
        <v/>
      </c>
      <c r="BL48" s="16" t="e">
        <f>IF(COUNTA('Saisie des résultats'!#REF!)=0,"",'Saisie des résultats'!#REF!)</f>
        <v>#REF!</v>
      </c>
      <c r="BM48" s="16" t="e">
        <f>IF(COUNTA('Saisie des résultats'!#REF!)=0,"",'Saisie des résultats'!#REF!)</f>
        <v>#REF!</v>
      </c>
      <c r="BZ48" s="217" t="str">
        <f t="shared" si="0"/>
        <v/>
      </c>
      <c r="CB48" s="217" t="str">
        <f t="shared" si="1"/>
        <v/>
      </c>
    </row>
    <row r="49" spans="1:80">
      <c r="A49" s="11" t="str">
        <f>'Liste élèves'!A52</f>
        <v/>
      </c>
      <c r="B49" s="17" t="str">
        <f>références!K47</f>
        <v/>
      </c>
      <c r="C49" s="16" t="str">
        <f>IF(COUNTA('Saisie des résultats'!$AZ$8)=0,"",'Saisie des résultats'!$AZ$8)</f>
        <v/>
      </c>
      <c r="D49" s="16" t="e">
        <f>IF(COUNTA('Saisie des résultats'!#REF!)=0,"",'Saisie des résultats'!#REF!)</f>
        <v>#REF!</v>
      </c>
      <c r="E49" s="16" t="str">
        <f>IF(COUNTA('Saisie des résultats'!$AZ$9)=0,"",'Saisie des résultats'!$AZ$9)</f>
        <v/>
      </c>
      <c r="F49" s="16" t="e">
        <f>IF(COUNTA('Saisie des résultats'!#REF!)=0,"",'Saisie des résultats'!#REF!)</f>
        <v>#REF!</v>
      </c>
      <c r="G49" s="16" t="str">
        <f>IF(COUNTA('Saisie des résultats'!$AZ$10)=0,"",'Saisie des résultats'!$AZ$10)</f>
        <v/>
      </c>
      <c r="H49" s="16" t="e">
        <f>IF(COUNTA('Saisie des résultats'!#REF!)=0,"",'Saisie des résultats'!#REF!)</f>
        <v>#REF!</v>
      </c>
      <c r="I49" s="16" t="str">
        <f>IF(COUNTA('Saisie des résultats'!$AZ$11)=0,"",'Saisie des résultats'!$AZ$11)</f>
        <v/>
      </c>
      <c r="J49" s="16" t="e">
        <f>IF(COUNTA('Saisie des résultats'!#REF!)=0,"",'Saisie des résultats'!#REF!)</f>
        <v>#REF!</v>
      </c>
      <c r="K49" s="16" t="str">
        <f>IF(COUNTA('Saisie des résultats'!$AZ$12)=0,"",'Saisie des résultats'!$AZ$12)</f>
        <v/>
      </c>
      <c r="L49" s="16" t="e">
        <f>IF(COUNTA('Saisie des résultats'!#REF!)=0,"",'Saisie des résultats'!#REF!)</f>
        <v>#REF!</v>
      </c>
      <c r="M49" s="16" t="str">
        <f>IF(COUNTA('Saisie des résultats'!$AZ$13)=0,"",'Saisie des résultats'!$AZ$13)</f>
        <v/>
      </c>
      <c r="N49" s="16" t="e">
        <f>IF(COUNTA('Saisie des résultats'!#REF!)=0,"",'Saisie des résultats'!#REF!)</f>
        <v>#REF!</v>
      </c>
      <c r="O49" s="16" t="str">
        <f>IF(COUNTA('Saisie des résultats'!$AZ$14)=0,"",'Saisie des résultats'!$AZ$14)</f>
        <v/>
      </c>
      <c r="P49" s="16" t="e">
        <f>IF(COUNTA('Saisie des résultats'!#REF!)=0,"",'Saisie des résultats'!#REF!)</f>
        <v>#REF!</v>
      </c>
      <c r="Q49" s="16" t="str">
        <f>IF(COUNTA('Saisie des résultats'!$AZ$15)=0,"",'Saisie des résultats'!$AZ$15)</f>
        <v/>
      </c>
      <c r="R49" s="16" t="e">
        <f>IF(COUNTA('Saisie des résultats'!#REF!)=0,"",'Saisie des résultats'!#REF!)</f>
        <v>#REF!</v>
      </c>
      <c r="S49" s="16" t="str">
        <f>IF(COUNTA('Saisie des résultats'!$AZ$16)=0,"",'Saisie des résultats'!$AZ$16)</f>
        <v/>
      </c>
      <c r="T49" s="16" t="e">
        <f>IF(COUNTA('Saisie des résultats'!#REF!)=0,"",'Saisie des résultats'!#REF!)</f>
        <v>#REF!</v>
      </c>
      <c r="U49" s="16" t="str">
        <f>IF(COUNTA('Saisie des résultats'!$AZ$17)=0,"",'Saisie des résultats'!$AZ$17)</f>
        <v/>
      </c>
      <c r="V49" s="16" t="e">
        <f>IF(COUNTA('Saisie des résultats'!#REF!)=0,"",'Saisie des résultats'!#REF!)</f>
        <v>#REF!</v>
      </c>
      <c r="W49" s="16" t="str">
        <f>IF(COUNTA('Saisie des résultats'!$AZ$18)=0,"",'Saisie des résultats'!$AZ$18)</f>
        <v/>
      </c>
      <c r="X49" s="16" t="e">
        <f>IF(COUNTA('Saisie des résultats'!#REF!)=0,"",'Saisie des résultats'!#REF!)</f>
        <v>#REF!</v>
      </c>
      <c r="Y49" s="16" t="str">
        <f>IF(COUNTA('Saisie des résultats'!$AZ$19)=0,"",'Saisie des résultats'!$AZ$19)</f>
        <v/>
      </c>
      <c r="Z49" s="16" t="e">
        <f>IF(COUNTA('Saisie des résultats'!#REF!)=0,"",'Saisie des résultats'!#REF!)</f>
        <v>#REF!</v>
      </c>
      <c r="AA49" s="16" t="str">
        <f>IF(COUNTA('Saisie des résultats'!$AZ$20)=0,"",'Saisie des résultats'!$AZ$20)</f>
        <v/>
      </c>
      <c r="AB49" s="16" t="e">
        <f>IF(COUNTA('Saisie des résultats'!#REF!)=0,"",'Saisie des résultats'!#REF!)</f>
        <v>#REF!</v>
      </c>
      <c r="AC49" s="16" t="str">
        <f>IF(COUNTA('Saisie des résultats'!$AZ$21)=0,"",'Saisie des résultats'!$AZ$21)</f>
        <v/>
      </c>
      <c r="AD49" s="16" t="e">
        <f>IF(COUNTA('Saisie des résultats'!#REF!)=0,"",'Saisie des résultats'!#REF!)</f>
        <v>#REF!</v>
      </c>
      <c r="AE49" s="16" t="str">
        <f>IF(COUNTA('Saisie des résultats'!$AZ$22)=0,"",'Saisie des résultats'!$AZ$22)</f>
        <v/>
      </c>
      <c r="AF49" s="16" t="e">
        <f>IF(COUNTA('Saisie des résultats'!#REF!)=0,"",'Saisie des résultats'!#REF!)</f>
        <v>#REF!</v>
      </c>
      <c r="AG49" s="16" t="str">
        <f>IF(COUNTA('Saisie des résultats'!$AZ$23)=0,"",'Saisie des résultats'!$AZ$23)</f>
        <v/>
      </c>
      <c r="AH49" s="16" t="e">
        <f>IF(COUNTA('Saisie des résultats'!#REF!)=0,"",'Saisie des résultats'!#REF!)</f>
        <v>#REF!</v>
      </c>
      <c r="AI49" s="16" t="str">
        <f>IF(COUNTA('Saisie des résultats'!$AZ$24)=0,"",'Saisie des résultats'!$AZ$24)</f>
        <v/>
      </c>
      <c r="AJ49" s="16" t="e">
        <f>IF(COUNTA('Saisie des résultats'!#REF!)=0,"",'Saisie des résultats'!#REF!)</f>
        <v>#REF!</v>
      </c>
      <c r="AK49" s="16" t="str">
        <f>IF(COUNTA('Saisie des résultats'!$AZ$25)=0,"",'Saisie des résultats'!$AZ$25)</f>
        <v/>
      </c>
      <c r="AL49" s="16" t="e">
        <f>IF(COUNTA('Saisie des résultats'!#REF!)=0,"",'Saisie des résultats'!#REF!)</f>
        <v>#REF!</v>
      </c>
      <c r="AM49" s="16" t="str">
        <f>IF(COUNTA('Saisie des résultats'!$AZ$26)=0,"",'Saisie des résultats'!$AZ$26)</f>
        <v/>
      </c>
      <c r="AN49" s="16" t="e">
        <f>IF(COUNTA('Saisie des résultats'!#REF!)=0,"",'Saisie des résultats'!#REF!)</f>
        <v>#REF!</v>
      </c>
      <c r="AO49" s="16" t="str">
        <f>IF(COUNTA('Saisie des résultats'!$AZ$27)=0,"",'Saisie des résultats'!$AZ$27)</f>
        <v/>
      </c>
      <c r="AP49" s="16" t="str">
        <f>IF(COUNTA('Épreuves facultatives'!$CS$6)=0,"",'Épreuves facultatives'!$CS$6)</f>
        <v/>
      </c>
      <c r="AQ49" s="16" t="str">
        <f>IF(COUNTA('Saisie des résultats'!$AZ$28)=0,"",'Saisie des résultats'!$AZ$28)</f>
        <v/>
      </c>
      <c r="AR49" s="16" t="str">
        <f>IF(COUNTA('Épreuves facultatives'!$CS$7)=0,"",'Épreuves facultatives'!$CS$7)</f>
        <v/>
      </c>
      <c r="AS49" s="16" t="str">
        <f>IF(COUNTA('Saisie des résultats'!$AZ$29)=0,"",'Saisie des résultats'!$AZ$29)</f>
        <v/>
      </c>
      <c r="AT49" s="16" t="str">
        <f>IF(COUNTA('Épreuves facultatives'!$CS$8)=0,"",'Épreuves facultatives'!$CS$8)</f>
        <v/>
      </c>
      <c r="AU49" s="16" t="str">
        <f>IF(COUNTA('Saisie des résultats'!$AZ$30)=0,"",'Saisie des résultats'!$AZ$30)</f>
        <v/>
      </c>
      <c r="AV49" s="16" t="str">
        <f>IF(COUNTA('Épreuves facultatives'!$CS$9)=0,"",'Épreuves facultatives'!$CS$9)</f>
        <v/>
      </c>
      <c r="AW49" s="16" t="str">
        <f>IF(COUNTA('Saisie des résultats'!$AZ$31)=0,"",'Saisie des résultats'!$AZ$31)</f>
        <v/>
      </c>
      <c r="AX49" s="16" t="str">
        <f>IF(COUNTA('Épreuves facultatives'!$CS$10)=0,"",'Épreuves facultatives'!$CS$10)</f>
        <v/>
      </c>
      <c r="AY49" s="16" t="str">
        <f>IF(COUNTA('Épreuves facultatives'!$CR$11)=0,"",'Épreuves facultatives'!$CR$11)</f>
        <v/>
      </c>
      <c r="AZ49" s="16" t="str">
        <f>IF(COUNTA('Épreuves facultatives'!$CS$11)=0,"",'Épreuves facultatives'!$CS$11)</f>
        <v/>
      </c>
      <c r="BA49" s="16" t="str">
        <f>IF(COUNTA('Épreuves facultatives'!$CR$12)=0,"",'Épreuves facultatives'!$CR$12)</f>
        <v/>
      </c>
      <c r="BB49" s="16" t="str">
        <f>IF(COUNTA('Épreuves facultatives'!$CS$12)=0,"",'Épreuves facultatives'!$CS$12)</f>
        <v/>
      </c>
      <c r="BC49" s="16" t="str">
        <f>IF(COUNTA('Épreuves facultatives'!$CR$13)=0,"",'Épreuves facultatives'!$CR$13)</f>
        <v/>
      </c>
      <c r="BD49" s="16" t="str">
        <f>IF(COUNTA('Épreuves facultatives'!$CS$13)=0,"",'Épreuves facultatives'!$CS$13)</f>
        <v/>
      </c>
      <c r="BE49" s="16" t="str">
        <f>IF(COUNTA('Épreuves facultatives'!$CR$14)=0,"",'Épreuves facultatives'!$CR$14)</f>
        <v/>
      </c>
      <c r="BF49" s="16" t="str">
        <f>IF(COUNTA('Épreuves facultatives'!$CS$14)=0,"",'Épreuves facultatives'!$CS$14)</f>
        <v/>
      </c>
      <c r="BG49" s="16" t="str">
        <f>IF(COUNTA('Épreuves facultatives'!$CR$15)=0,"",'Épreuves facultatives'!$CR$15)</f>
        <v/>
      </c>
      <c r="BH49" s="16" t="str">
        <f>IF(COUNTA('Épreuves facultatives'!$CS$15)=0,"",'Épreuves facultatives'!$CS$15)</f>
        <v/>
      </c>
      <c r="BI49" s="16" t="str">
        <f>IF(COUNTA('Saisie des résultats'!$AZ$29)=0,"",'Saisie des résultats'!$AZ$29)</f>
        <v/>
      </c>
      <c r="BJ49" s="16" t="e">
        <f>IF(COUNTA('Saisie des résultats'!#REF!)=0,"",'Saisie des résultats'!#REF!)</f>
        <v>#REF!</v>
      </c>
      <c r="BK49" s="16" t="str">
        <f>IF(COUNTA('Saisie des résultats'!$AZ$28)=0,"",'Saisie des résultats'!$AZ$28)</f>
        <v/>
      </c>
      <c r="BL49" s="16" t="e">
        <f>IF(COUNTA('Saisie des résultats'!#REF!)=0,"",'Saisie des résultats'!#REF!)</f>
        <v>#REF!</v>
      </c>
      <c r="BM49" s="16" t="e">
        <f>IF(COUNTA('Saisie des résultats'!#REF!)=0,"",'Saisie des résultats'!#REF!)</f>
        <v>#REF!</v>
      </c>
      <c r="BZ49" s="217" t="str">
        <f t="shared" si="0"/>
        <v/>
      </c>
      <c r="CB49" s="217" t="str">
        <f t="shared" si="1"/>
        <v/>
      </c>
    </row>
    <row r="50" spans="1:80">
      <c r="A50" s="11" t="str">
        <f>'Liste élèves'!A53</f>
        <v/>
      </c>
      <c r="B50" s="17" t="str">
        <f>références!K48</f>
        <v/>
      </c>
      <c r="C50" s="16" t="str">
        <f>IF(COUNTA('Saisie des résultats'!$BA$8)=0,"",'Saisie des résultats'!$BA$8)</f>
        <v/>
      </c>
      <c r="D50" s="16" t="e">
        <f>IF(COUNTA('Saisie des résultats'!#REF!)=0,"",'Saisie des résultats'!#REF!)</f>
        <v>#REF!</v>
      </c>
      <c r="E50" s="16" t="str">
        <f>IF(COUNTA('Saisie des résultats'!$BA$9)=0,"",'Saisie des résultats'!$BA$9)</f>
        <v/>
      </c>
      <c r="F50" s="16" t="e">
        <f>IF(COUNTA('Saisie des résultats'!#REF!)=0,"",'Saisie des résultats'!#REF!)</f>
        <v>#REF!</v>
      </c>
      <c r="G50" s="16" t="str">
        <f>IF(COUNTA('Saisie des résultats'!$BA$10)=0,"",'Saisie des résultats'!$BA$10)</f>
        <v/>
      </c>
      <c r="H50" s="16" t="e">
        <f>IF(COUNTA('Saisie des résultats'!#REF!)=0,"",'Saisie des résultats'!#REF!)</f>
        <v>#REF!</v>
      </c>
      <c r="I50" s="16" t="str">
        <f>IF(COUNTA('Saisie des résultats'!$BA$11)=0,"",'Saisie des résultats'!$BA$11)</f>
        <v/>
      </c>
      <c r="J50" s="16" t="e">
        <f>IF(COUNTA('Saisie des résultats'!#REF!)=0,"",'Saisie des résultats'!#REF!)</f>
        <v>#REF!</v>
      </c>
      <c r="K50" s="16" t="str">
        <f>IF(COUNTA('Saisie des résultats'!$BA$12)=0,"",'Saisie des résultats'!$BA$12)</f>
        <v/>
      </c>
      <c r="L50" s="16" t="e">
        <f>IF(COUNTA('Saisie des résultats'!#REF!)=0,"",'Saisie des résultats'!#REF!)</f>
        <v>#REF!</v>
      </c>
      <c r="M50" s="16" t="str">
        <f>IF(COUNTA('Saisie des résultats'!$BA$13)=0,"",'Saisie des résultats'!$BA$13)</f>
        <v/>
      </c>
      <c r="N50" s="16" t="e">
        <f>IF(COUNTA('Saisie des résultats'!#REF!)=0,"",'Saisie des résultats'!#REF!)</f>
        <v>#REF!</v>
      </c>
      <c r="O50" s="16" t="str">
        <f>IF(COUNTA('Saisie des résultats'!$BA$14)=0,"",'Saisie des résultats'!$BA$14)</f>
        <v/>
      </c>
      <c r="P50" s="16" t="e">
        <f>IF(COUNTA('Saisie des résultats'!#REF!)=0,"",'Saisie des résultats'!#REF!)</f>
        <v>#REF!</v>
      </c>
      <c r="Q50" s="16" t="str">
        <f>IF(COUNTA('Saisie des résultats'!$BA$15)=0,"",'Saisie des résultats'!$BA$15)</f>
        <v/>
      </c>
      <c r="R50" s="16" t="e">
        <f>IF(COUNTA('Saisie des résultats'!#REF!)=0,"",'Saisie des résultats'!#REF!)</f>
        <v>#REF!</v>
      </c>
      <c r="S50" s="16" t="str">
        <f>IF(COUNTA('Saisie des résultats'!$BA$16)=0,"",'Saisie des résultats'!$BA$16)</f>
        <v/>
      </c>
      <c r="T50" s="16" t="e">
        <f>IF(COUNTA('Saisie des résultats'!#REF!)=0,"",'Saisie des résultats'!#REF!)</f>
        <v>#REF!</v>
      </c>
      <c r="U50" s="16" t="str">
        <f>IF(COUNTA('Saisie des résultats'!$BA$17)=0,"",'Saisie des résultats'!$BA$17)</f>
        <v/>
      </c>
      <c r="V50" s="16" t="e">
        <f>IF(COUNTA('Saisie des résultats'!#REF!)=0,"",'Saisie des résultats'!#REF!)</f>
        <v>#REF!</v>
      </c>
      <c r="W50" s="16" t="str">
        <f>IF(COUNTA('Saisie des résultats'!$BA$18)=0,"",'Saisie des résultats'!$BA$18)</f>
        <v/>
      </c>
      <c r="X50" s="16" t="e">
        <f>IF(COUNTA('Saisie des résultats'!#REF!)=0,"",'Saisie des résultats'!#REF!)</f>
        <v>#REF!</v>
      </c>
      <c r="Y50" s="16" t="str">
        <f>IF(COUNTA('Saisie des résultats'!$BA$19)=0,"",'Saisie des résultats'!$BA$19)</f>
        <v/>
      </c>
      <c r="Z50" s="16" t="e">
        <f>IF(COUNTA('Saisie des résultats'!#REF!)=0,"",'Saisie des résultats'!#REF!)</f>
        <v>#REF!</v>
      </c>
      <c r="AA50" s="16" t="str">
        <f>IF(COUNTA('Saisie des résultats'!$BA$20)=0,"",'Saisie des résultats'!$BA$20)</f>
        <v/>
      </c>
      <c r="AB50" s="16" t="e">
        <f>IF(COUNTA('Saisie des résultats'!#REF!)=0,"",'Saisie des résultats'!#REF!)</f>
        <v>#REF!</v>
      </c>
      <c r="AC50" s="16" t="str">
        <f>IF(COUNTA('Saisie des résultats'!$BA$21)=0,"",'Saisie des résultats'!$BA$21)</f>
        <v/>
      </c>
      <c r="AD50" s="16" t="e">
        <f>IF(COUNTA('Saisie des résultats'!#REF!)=0,"",'Saisie des résultats'!#REF!)</f>
        <v>#REF!</v>
      </c>
      <c r="AE50" s="16" t="str">
        <f>IF(COUNTA('Saisie des résultats'!$BA$22)=0,"",'Saisie des résultats'!$BA$22)</f>
        <v/>
      </c>
      <c r="AF50" s="16" t="e">
        <f>IF(COUNTA('Saisie des résultats'!#REF!)=0,"",'Saisie des résultats'!#REF!)</f>
        <v>#REF!</v>
      </c>
      <c r="AG50" s="16" t="str">
        <f>IF(COUNTA('Saisie des résultats'!$BA$23)=0,"",'Saisie des résultats'!$BA$23)</f>
        <v/>
      </c>
      <c r="AH50" s="16" t="e">
        <f>IF(COUNTA('Saisie des résultats'!#REF!)=0,"",'Saisie des résultats'!#REF!)</f>
        <v>#REF!</v>
      </c>
      <c r="AI50" s="16" t="str">
        <f>IF(COUNTA('Saisie des résultats'!$BA$24)=0,"",'Saisie des résultats'!$BA$24)</f>
        <v/>
      </c>
      <c r="AJ50" s="16" t="e">
        <f>IF(COUNTA('Saisie des résultats'!#REF!)=0,"",'Saisie des résultats'!#REF!)</f>
        <v>#REF!</v>
      </c>
      <c r="AK50" s="16" t="str">
        <f>IF(COUNTA('Saisie des résultats'!$BA$25)=0,"",'Saisie des résultats'!$BA$25)</f>
        <v/>
      </c>
      <c r="AL50" s="16" t="e">
        <f>IF(COUNTA('Saisie des résultats'!#REF!)=0,"",'Saisie des résultats'!#REF!)</f>
        <v>#REF!</v>
      </c>
      <c r="AM50" s="16" t="str">
        <f>IF(COUNTA('Saisie des résultats'!$BA$26)=0,"",'Saisie des résultats'!$BA$26)</f>
        <v/>
      </c>
      <c r="AN50" s="16" t="e">
        <f>IF(COUNTA('Saisie des résultats'!#REF!)=0,"",'Saisie des résultats'!#REF!)</f>
        <v>#REF!</v>
      </c>
      <c r="AO50" s="16" t="str">
        <f>IF(COUNTA('Saisie des résultats'!$BA$27)=0,"",'Saisie des résultats'!$BA$27)</f>
        <v/>
      </c>
      <c r="AP50" s="16" t="str">
        <f>IF(COUNTA('Épreuves facultatives'!$CU$6)=0,"",'Épreuves facultatives'!$CU$6)</f>
        <v/>
      </c>
      <c r="AQ50" s="16" t="str">
        <f>IF(COUNTA('Saisie des résultats'!$BA$28)=0,"",'Saisie des résultats'!$BA$28)</f>
        <v/>
      </c>
      <c r="AR50" s="16" t="str">
        <f>IF(COUNTA('Épreuves facultatives'!$CU$7)=0,"",'Épreuves facultatives'!$CU$7)</f>
        <v/>
      </c>
      <c r="AS50" s="16" t="str">
        <f>IF(COUNTA('Saisie des résultats'!$BA$29)=0,"",'Saisie des résultats'!$BA$29)</f>
        <v/>
      </c>
      <c r="AT50" s="16" t="str">
        <f>IF(COUNTA('Épreuves facultatives'!$CU$8)=0,"",'Épreuves facultatives'!$CU$8)</f>
        <v/>
      </c>
      <c r="AU50" s="16" t="str">
        <f>IF(COUNTA('Saisie des résultats'!$BA$30)=0,"",'Saisie des résultats'!$BA$30)</f>
        <v/>
      </c>
      <c r="AV50" s="16" t="str">
        <f>IF(COUNTA('Épreuves facultatives'!$CU$9)=0,"",'Épreuves facultatives'!$CU$9)</f>
        <v/>
      </c>
      <c r="AW50" s="16" t="str">
        <f>IF(COUNTA('Saisie des résultats'!$BA$31)=0,"",'Saisie des résultats'!$BA$31)</f>
        <v/>
      </c>
      <c r="AX50" s="16" t="str">
        <f>IF(COUNTA('Épreuves facultatives'!$CU$10)=0,"",'Épreuves facultatives'!$CU$10)</f>
        <v/>
      </c>
      <c r="AY50" s="16" t="str">
        <f>IF(COUNTA('Épreuves facultatives'!$CT$11)=0,"",'Épreuves facultatives'!$CT$11)</f>
        <v/>
      </c>
      <c r="AZ50" s="16" t="str">
        <f>IF(COUNTA('Épreuves facultatives'!$CU$11)=0,"",'Épreuves facultatives'!$CU$11)</f>
        <v/>
      </c>
      <c r="BA50" s="16" t="str">
        <f>IF(COUNTA('Épreuves facultatives'!$CT$12)=0,"",'Épreuves facultatives'!$CT$12)</f>
        <v/>
      </c>
      <c r="BB50" s="16" t="str">
        <f>IF(COUNTA('Épreuves facultatives'!$CU$12)=0,"",'Épreuves facultatives'!$CU$12)</f>
        <v/>
      </c>
      <c r="BC50" s="16" t="str">
        <f>IF(COUNTA('Épreuves facultatives'!$CT$13)=0,"",'Épreuves facultatives'!$CT$13)</f>
        <v/>
      </c>
      <c r="BD50" s="16" t="str">
        <f>IF(COUNTA('Épreuves facultatives'!$CU$13)=0,"",'Épreuves facultatives'!$CU$13)</f>
        <v/>
      </c>
      <c r="BE50" s="16" t="str">
        <f>IF(COUNTA('Épreuves facultatives'!$CT$14)=0,"",'Épreuves facultatives'!$CT$14)</f>
        <v/>
      </c>
      <c r="BF50" s="16" t="str">
        <f>IF(COUNTA('Épreuves facultatives'!$CU$14)=0,"",'Épreuves facultatives'!$CU$14)</f>
        <v/>
      </c>
      <c r="BG50" s="16" t="str">
        <f>IF(COUNTA('Épreuves facultatives'!$CT$15)=0,"",'Épreuves facultatives'!$CT$15)</f>
        <v/>
      </c>
      <c r="BH50" s="16" t="str">
        <f>IF(COUNTA('Épreuves facultatives'!$CU$15)=0,"",'Épreuves facultatives'!$CU$15)</f>
        <v/>
      </c>
      <c r="BI50" s="16" t="str">
        <f>IF(COUNTA('Saisie des résultats'!$BA$29)=0,"",'Saisie des résultats'!$BA$29)</f>
        <v/>
      </c>
      <c r="BJ50" s="16" t="e">
        <f>IF(COUNTA('Saisie des résultats'!#REF!)=0,"",'Saisie des résultats'!#REF!)</f>
        <v>#REF!</v>
      </c>
      <c r="BK50" s="16" t="str">
        <f>IF(COUNTA('Saisie des résultats'!$BA$28)=0,"",'Saisie des résultats'!$BA$28)</f>
        <v/>
      </c>
      <c r="BL50" s="16" t="e">
        <f>IF(COUNTA('Saisie des résultats'!#REF!)=0,"",'Saisie des résultats'!#REF!)</f>
        <v>#REF!</v>
      </c>
      <c r="BM50" s="16" t="e">
        <f>IF(COUNTA('Saisie des résultats'!#REF!)=0,"",'Saisie des résultats'!#REF!)</f>
        <v>#REF!</v>
      </c>
      <c r="BZ50" s="217" t="str">
        <f t="shared" si="0"/>
        <v/>
      </c>
      <c r="CB50" s="217" t="str">
        <f t="shared" si="1"/>
        <v/>
      </c>
    </row>
    <row r="51" spans="1:80">
      <c r="A51" s="11" t="str">
        <f>'Liste élèves'!A54</f>
        <v/>
      </c>
      <c r="B51" s="17" t="str">
        <f>références!K49</f>
        <v/>
      </c>
      <c r="C51" s="16" t="str">
        <f>IF(COUNTA('Saisie des résultats'!$BB$8)=0,"",'Saisie des résultats'!$BB$8)</f>
        <v/>
      </c>
      <c r="D51" s="16" t="e">
        <f>IF(COUNTA('Saisie des résultats'!#REF!)=0,"",'Saisie des résultats'!#REF!)</f>
        <v>#REF!</v>
      </c>
      <c r="E51" s="16" t="str">
        <f>IF(COUNTA('Saisie des résultats'!$BB$9)=0,"",'Saisie des résultats'!$BB$9)</f>
        <v/>
      </c>
      <c r="F51" s="16" t="e">
        <f>IF(COUNTA('Saisie des résultats'!#REF!)=0,"",'Saisie des résultats'!#REF!)</f>
        <v>#REF!</v>
      </c>
      <c r="G51" s="16" t="str">
        <f>IF(COUNTA('Saisie des résultats'!$BB$10)=0,"",'Saisie des résultats'!$BB$10)</f>
        <v/>
      </c>
      <c r="H51" s="16" t="e">
        <f>IF(COUNTA('Saisie des résultats'!#REF!)=0,"",'Saisie des résultats'!#REF!)</f>
        <v>#REF!</v>
      </c>
      <c r="I51" s="16" t="str">
        <f>IF(COUNTA('Saisie des résultats'!$BB$11)=0,"",'Saisie des résultats'!$BB$11)</f>
        <v/>
      </c>
      <c r="J51" s="16" t="e">
        <f>IF(COUNTA('Saisie des résultats'!#REF!)=0,"",'Saisie des résultats'!#REF!)</f>
        <v>#REF!</v>
      </c>
      <c r="K51" s="16" t="str">
        <f>IF(COUNTA('Saisie des résultats'!$BB$12)=0,"",'Saisie des résultats'!$BB$12)</f>
        <v/>
      </c>
      <c r="L51" s="16" t="e">
        <f>IF(COUNTA('Saisie des résultats'!#REF!)=0,"",'Saisie des résultats'!#REF!)</f>
        <v>#REF!</v>
      </c>
      <c r="M51" s="16" t="str">
        <f>IF(COUNTA('Saisie des résultats'!$BB$13)=0,"",'Saisie des résultats'!$BB$13)</f>
        <v/>
      </c>
      <c r="N51" s="16" t="e">
        <f>IF(COUNTA('Saisie des résultats'!#REF!)=0,"",'Saisie des résultats'!#REF!)</f>
        <v>#REF!</v>
      </c>
      <c r="O51" s="16" t="str">
        <f>IF(COUNTA('Saisie des résultats'!$BB$14)=0,"",'Saisie des résultats'!$BB$14)</f>
        <v/>
      </c>
      <c r="P51" s="16" t="e">
        <f>IF(COUNTA('Saisie des résultats'!#REF!)=0,"",'Saisie des résultats'!#REF!)</f>
        <v>#REF!</v>
      </c>
      <c r="Q51" s="16" t="str">
        <f>IF(COUNTA('Saisie des résultats'!$BB$15)=0,"",'Saisie des résultats'!$BB$15)</f>
        <v/>
      </c>
      <c r="R51" s="16" t="e">
        <f>IF(COUNTA('Saisie des résultats'!#REF!)=0,"",'Saisie des résultats'!#REF!)</f>
        <v>#REF!</v>
      </c>
      <c r="S51" s="16" t="str">
        <f>IF(COUNTA('Saisie des résultats'!$BB$16)=0,"",'Saisie des résultats'!$BB$16)</f>
        <v/>
      </c>
      <c r="T51" s="16" t="e">
        <f>IF(COUNTA('Saisie des résultats'!#REF!)=0,"",'Saisie des résultats'!#REF!)</f>
        <v>#REF!</v>
      </c>
      <c r="U51" s="16" t="str">
        <f>IF(COUNTA('Saisie des résultats'!$BB$17)=0,"",'Saisie des résultats'!$BB$17)</f>
        <v/>
      </c>
      <c r="V51" s="16" t="e">
        <f>IF(COUNTA('Saisie des résultats'!#REF!)=0,"",'Saisie des résultats'!#REF!)</f>
        <v>#REF!</v>
      </c>
      <c r="W51" s="16" t="str">
        <f>IF(COUNTA('Saisie des résultats'!$BB$18)=0,"",'Saisie des résultats'!$BB$18)</f>
        <v/>
      </c>
      <c r="X51" s="16" t="e">
        <f>IF(COUNTA('Saisie des résultats'!#REF!)=0,"",'Saisie des résultats'!#REF!)</f>
        <v>#REF!</v>
      </c>
      <c r="Y51" s="16" t="str">
        <f>IF(COUNTA('Saisie des résultats'!$BB$19)=0,"",'Saisie des résultats'!$BB$19)</f>
        <v/>
      </c>
      <c r="Z51" s="16" t="e">
        <f>IF(COUNTA('Saisie des résultats'!#REF!)=0,"",'Saisie des résultats'!#REF!)</f>
        <v>#REF!</v>
      </c>
      <c r="AA51" s="16" t="str">
        <f>IF(COUNTA('Saisie des résultats'!$BB$20)=0,"",'Saisie des résultats'!$BB$20)</f>
        <v/>
      </c>
      <c r="AB51" s="16" t="e">
        <f>IF(COUNTA('Saisie des résultats'!#REF!)=0,"",'Saisie des résultats'!#REF!)</f>
        <v>#REF!</v>
      </c>
      <c r="AC51" s="16" t="str">
        <f>IF(COUNTA('Saisie des résultats'!$BB$21)=0,"",'Saisie des résultats'!$BB$21)</f>
        <v/>
      </c>
      <c r="AD51" s="16" t="e">
        <f>IF(COUNTA('Saisie des résultats'!#REF!)=0,"",'Saisie des résultats'!#REF!)</f>
        <v>#REF!</v>
      </c>
      <c r="AE51" s="16" t="str">
        <f>IF(COUNTA('Saisie des résultats'!$BB$22)=0,"",'Saisie des résultats'!$BB$22)</f>
        <v/>
      </c>
      <c r="AF51" s="16" t="e">
        <f>IF(COUNTA('Saisie des résultats'!#REF!)=0,"",'Saisie des résultats'!#REF!)</f>
        <v>#REF!</v>
      </c>
      <c r="AG51" s="16" t="str">
        <f>IF(COUNTA('Saisie des résultats'!$BB$23)=0,"",'Saisie des résultats'!$BB$23)</f>
        <v/>
      </c>
      <c r="AH51" s="16" t="e">
        <f>IF(COUNTA('Saisie des résultats'!#REF!)=0,"",'Saisie des résultats'!#REF!)</f>
        <v>#REF!</v>
      </c>
      <c r="AI51" s="16" t="str">
        <f>IF(COUNTA('Saisie des résultats'!$BB$24)=0,"",'Saisie des résultats'!$BB$24)</f>
        <v/>
      </c>
      <c r="AJ51" s="16" t="e">
        <f>IF(COUNTA('Saisie des résultats'!#REF!)=0,"",'Saisie des résultats'!#REF!)</f>
        <v>#REF!</v>
      </c>
      <c r="AK51" s="16" t="str">
        <f>IF(COUNTA('Saisie des résultats'!$BB$25)=0,"",'Saisie des résultats'!$BB$25)</f>
        <v/>
      </c>
      <c r="AL51" s="16" t="e">
        <f>IF(COUNTA('Saisie des résultats'!#REF!)=0,"",'Saisie des résultats'!#REF!)</f>
        <v>#REF!</v>
      </c>
      <c r="AM51" s="16" t="str">
        <f>IF(COUNTA('Saisie des résultats'!$BB$26)=0,"",'Saisie des résultats'!$BB$26)</f>
        <v/>
      </c>
      <c r="AN51" s="16" t="e">
        <f>IF(COUNTA('Saisie des résultats'!#REF!)=0,"",'Saisie des résultats'!#REF!)</f>
        <v>#REF!</v>
      </c>
      <c r="AO51" s="16" t="str">
        <f>IF(COUNTA('Saisie des résultats'!$BB$27)=0,"",'Saisie des résultats'!$BB$27)</f>
        <v/>
      </c>
      <c r="AP51" s="16" t="str">
        <f>IF(COUNTA('Épreuves facultatives'!$CW$6)=0,"",'Épreuves facultatives'!$CW$6)</f>
        <v/>
      </c>
      <c r="AQ51" s="16" t="str">
        <f>IF(COUNTA('Saisie des résultats'!$BB$28)=0,"",'Saisie des résultats'!$BB$28)</f>
        <v/>
      </c>
      <c r="AR51" s="16" t="str">
        <f>IF(COUNTA('Épreuves facultatives'!$CW$7)=0,"",'Épreuves facultatives'!$CW$7)</f>
        <v/>
      </c>
      <c r="AS51" s="16" t="str">
        <f>IF(COUNTA('Saisie des résultats'!$BB$29)=0,"",'Saisie des résultats'!$BB$29)</f>
        <v/>
      </c>
      <c r="AT51" s="16" t="str">
        <f>IF(COUNTA('Épreuves facultatives'!$CW$8)=0,"",'Épreuves facultatives'!$CW$8)</f>
        <v/>
      </c>
      <c r="AU51" s="16" t="str">
        <f>IF(COUNTA('Saisie des résultats'!$BB$30)=0,"",'Saisie des résultats'!$BB$30)</f>
        <v/>
      </c>
      <c r="AV51" s="16" t="str">
        <f>IF(COUNTA('Épreuves facultatives'!$CW$9)=0,"",'Épreuves facultatives'!$CW$9)</f>
        <v/>
      </c>
      <c r="AW51" s="16" t="str">
        <f>IF(COUNTA('Saisie des résultats'!$BB$31)=0,"",'Saisie des résultats'!$BB$31)</f>
        <v/>
      </c>
      <c r="AX51" s="16" t="str">
        <f>IF(COUNTA('Épreuves facultatives'!$CW$10)=0,"",'Épreuves facultatives'!$CW$10)</f>
        <v/>
      </c>
      <c r="AY51" s="16" t="str">
        <f>IF(COUNTA('Épreuves facultatives'!$CV$11)=0,"",'Épreuves facultatives'!$CV$11)</f>
        <v/>
      </c>
      <c r="AZ51" s="16" t="str">
        <f>IF(COUNTA('Épreuves facultatives'!$CW$11)=0,"",'Épreuves facultatives'!$CW$11)</f>
        <v/>
      </c>
      <c r="BA51" s="16" t="str">
        <f>IF(COUNTA('Épreuves facultatives'!$CV$12)=0,"",'Épreuves facultatives'!$CV$12)</f>
        <v/>
      </c>
      <c r="BB51" s="16" t="str">
        <f>IF(COUNTA('Épreuves facultatives'!$CW$12)=0,"",'Épreuves facultatives'!$CW$12)</f>
        <v/>
      </c>
      <c r="BC51" s="16" t="str">
        <f>IF(COUNTA('Épreuves facultatives'!$CV$13)=0,"",'Épreuves facultatives'!$CV$13)</f>
        <v/>
      </c>
      <c r="BD51" s="16" t="str">
        <f>IF(COUNTA('Épreuves facultatives'!$CW$13)=0,"",'Épreuves facultatives'!$CW$13)</f>
        <v/>
      </c>
      <c r="BE51" s="16" t="str">
        <f>IF(COUNTA('Épreuves facultatives'!$CV$14)=0,"",'Épreuves facultatives'!$CV$14)</f>
        <v/>
      </c>
      <c r="BF51" s="16" t="str">
        <f>IF(COUNTA('Épreuves facultatives'!$CW$14)=0,"",'Épreuves facultatives'!$CW$14)</f>
        <v/>
      </c>
      <c r="BG51" s="16" t="str">
        <f>IF(COUNTA('Épreuves facultatives'!$CV$15)=0,"",'Épreuves facultatives'!$CV$15)</f>
        <v/>
      </c>
      <c r="BH51" s="16" t="str">
        <f>IF(COUNTA('Épreuves facultatives'!$CW$15)=0,"",'Épreuves facultatives'!$CW$15)</f>
        <v/>
      </c>
      <c r="BI51" s="16" t="str">
        <f>IF(COUNTA('Saisie des résultats'!$BB$29)=0,"",'Saisie des résultats'!$BB$29)</f>
        <v/>
      </c>
      <c r="BJ51" s="16" t="e">
        <f>IF(COUNTA('Saisie des résultats'!#REF!)=0,"",'Saisie des résultats'!#REF!)</f>
        <v>#REF!</v>
      </c>
      <c r="BK51" s="16" t="str">
        <f>IF(COUNTA('Saisie des résultats'!$BB$28)=0,"",'Saisie des résultats'!$BB$28)</f>
        <v/>
      </c>
      <c r="BL51" s="16" t="e">
        <f>IF(COUNTA('Saisie des résultats'!#REF!)=0,"",'Saisie des résultats'!#REF!)</f>
        <v>#REF!</v>
      </c>
      <c r="BM51" s="16" t="e">
        <f>IF(COUNTA('Saisie des résultats'!#REF!)=0,"",'Saisie des résultats'!#REF!)</f>
        <v>#REF!</v>
      </c>
      <c r="BZ51" s="217" t="str">
        <f t="shared" si="0"/>
        <v/>
      </c>
      <c r="CB51" s="217" t="str">
        <f t="shared" si="1"/>
        <v/>
      </c>
    </row>
    <row r="52" spans="1:80">
      <c r="A52" s="11" t="str">
        <f>'Liste élèves'!A55</f>
        <v/>
      </c>
      <c r="B52" s="17" t="str">
        <f>références!K50</f>
        <v/>
      </c>
      <c r="C52" s="16" t="str">
        <f>IF(COUNTA('Saisie des résultats'!$BC$8)=0,"",'Saisie des résultats'!$BC$8)</f>
        <v/>
      </c>
      <c r="D52" s="16" t="e">
        <f>IF(COUNTA('Saisie des résultats'!#REF!)=0,"",'Saisie des résultats'!#REF!)</f>
        <v>#REF!</v>
      </c>
      <c r="E52" s="16" t="str">
        <f>IF(COUNTA('Saisie des résultats'!$BC$9)=0,"",'Saisie des résultats'!$BC$9)</f>
        <v/>
      </c>
      <c r="F52" s="16" t="e">
        <f>IF(COUNTA('Saisie des résultats'!#REF!)=0,"",'Saisie des résultats'!#REF!)</f>
        <v>#REF!</v>
      </c>
      <c r="G52" s="16" t="str">
        <f>IF(COUNTA('Saisie des résultats'!$BC$10)=0,"",'Saisie des résultats'!$BC$10)</f>
        <v/>
      </c>
      <c r="H52" s="16" t="e">
        <f>IF(COUNTA('Saisie des résultats'!#REF!)=0,"",'Saisie des résultats'!#REF!)</f>
        <v>#REF!</v>
      </c>
      <c r="I52" s="16" t="str">
        <f>IF(COUNTA('Saisie des résultats'!$BC$11)=0,"",'Saisie des résultats'!$BC$11)</f>
        <v/>
      </c>
      <c r="J52" s="16" t="e">
        <f>IF(COUNTA('Saisie des résultats'!#REF!)=0,"",'Saisie des résultats'!#REF!)</f>
        <v>#REF!</v>
      </c>
      <c r="K52" s="16" t="str">
        <f>IF(COUNTA('Saisie des résultats'!$BC$12)=0,"",'Saisie des résultats'!$BC$12)</f>
        <v/>
      </c>
      <c r="L52" s="16" t="e">
        <f>IF(COUNTA('Saisie des résultats'!#REF!)=0,"",'Saisie des résultats'!#REF!)</f>
        <v>#REF!</v>
      </c>
      <c r="M52" s="16" t="str">
        <f>IF(COUNTA('Saisie des résultats'!$BC$13)=0,"",'Saisie des résultats'!$BC$13)</f>
        <v/>
      </c>
      <c r="N52" s="16" t="e">
        <f>IF(COUNTA('Saisie des résultats'!#REF!)=0,"",'Saisie des résultats'!#REF!)</f>
        <v>#REF!</v>
      </c>
      <c r="O52" s="16" t="str">
        <f>IF(COUNTA('Saisie des résultats'!$BC$14)=0,"",'Saisie des résultats'!$BC$14)</f>
        <v/>
      </c>
      <c r="P52" s="16" t="e">
        <f>IF(COUNTA('Saisie des résultats'!#REF!)=0,"",'Saisie des résultats'!#REF!)</f>
        <v>#REF!</v>
      </c>
      <c r="Q52" s="16" t="str">
        <f>IF(COUNTA('Saisie des résultats'!$BC$15)=0,"",'Saisie des résultats'!$BC$15)</f>
        <v/>
      </c>
      <c r="R52" s="16" t="e">
        <f>IF(COUNTA('Saisie des résultats'!#REF!)=0,"",'Saisie des résultats'!#REF!)</f>
        <v>#REF!</v>
      </c>
      <c r="S52" s="16" t="str">
        <f>IF(COUNTA('Saisie des résultats'!$BC$16)=0,"",'Saisie des résultats'!$BC$16)</f>
        <v/>
      </c>
      <c r="T52" s="16" t="e">
        <f>IF(COUNTA('Saisie des résultats'!#REF!)=0,"",'Saisie des résultats'!#REF!)</f>
        <v>#REF!</v>
      </c>
      <c r="U52" s="16" t="str">
        <f>IF(COUNTA('Saisie des résultats'!$BC$17)=0,"",'Saisie des résultats'!$BC$17)</f>
        <v/>
      </c>
      <c r="V52" s="16" t="e">
        <f>IF(COUNTA('Saisie des résultats'!#REF!)=0,"",'Saisie des résultats'!#REF!)</f>
        <v>#REF!</v>
      </c>
      <c r="W52" s="16" t="str">
        <f>IF(COUNTA('Saisie des résultats'!$BC$18)=0,"",'Saisie des résultats'!$BC$18)</f>
        <v/>
      </c>
      <c r="X52" s="16" t="e">
        <f>IF(COUNTA('Saisie des résultats'!#REF!)=0,"",'Saisie des résultats'!#REF!)</f>
        <v>#REF!</v>
      </c>
      <c r="Y52" s="16" t="str">
        <f>IF(COUNTA('Saisie des résultats'!$BC$19)=0,"",'Saisie des résultats'!$BC$19)</f>
        <v/>
      </c>
      <c r="Z52" s="16" t="e">
        <f>IF(COUNTA('Saisie des résultats'!#REF!)=0,"",'Saisie des résultats'!#REF!)</f>
        <v>#REF!</v>
      </c>
      <c r="AA52" s="16" t="str">
        <f>IF(COUNTA('Saisie des résultats'!$BC$20)=0,"",'Saisie des résultats'!$BC$20)</f>
        <v/>
      </c>
      <c r="AB52" s="16" t="e">
        <f>IF(COUNTA('Saisie des résultats'!#REF!)=0,"",'Saisie des résultats'!#REF!)</f>
        <v>#REF!</v>
      </c>
      <c r="AC52" s="16" t="str">
        <f>IF(COUNTA('Saisie des résultats'!$BC$21)=0,"",'Saisie des résultats'!$BC$21)</f>
        <v/>
      </c>
      <c r="AD52" s="16" t="e">
        <f>IF(COUNTA('Saisie des résultats'!#REF!)=0,"",'Saisie des résultats'!#REF!)</f>
        <v>#REF!</v>
      </c>
      <c r="AE52" s="16" t="str">
        <f>IF(COUNTA('Saisie des résultats'!$BC$22)=0,"",'Saisie des résultats'!$BC$22)</f>
        <v/>
      </c>
      <c r="AF52" s="16" t="e">
        <f>IF(COUNTA('Saisie des résultats'!#REF!)=0,"",'Saisie des résultats'!#REF!)</f>
        <v>#REF!</v>
      </c>
      <c r="AG52" s="16" t="str">
        <f>IF(COUNTA('Saisie des résultats'!$BC$23)=0,"",'Saisie des résultats'!$BC$23)</f>
        <v/>
      </c>
      <c r="AH52" s="16" t="e">
        <f>IF(COUNTA('Saisie des résultats'!#REF!)=0,"",'Saisie des résultats'!#REF!)</f>
        <v>#REF!</v>
      </c>
      <c r="AI52" s="16" t="str">
        <f>IF(COUNTA('Saisie des résultats'!$BC$24)=0,"",'Saisie des résultats'!$BC$24)</f>
        <v/>
      </c>
      <c r="AJ52" s="16" t="e">
        <f>IF(COUNTA('Saisie des résultats'!#REF!)=0,"",'Saisie des résultats'!#REF!)</f>
        <v>#REF!</v>
      </c>
      <c r="AK52" s="16" t="str">
        <f>IF(COUNTA('Saisie des résultats'!$BC$25)=0,"",'Saisie des résultats'!$BC$25)</f>
        <v/>
      </c>
      <c r="AL52" s="16" t="e">
        <f>IF(COUNTA('Saisie des résultats'!#REF!)=0,"",'Saisie des résultats'!#REF!)</f>
        <v>#REF!</v>
      </c>
      <c r="AM52" s="16" t="str">
        <f>IF(COUNTA('Saisie des résultats'!$BC$26)=0,"",'Saisie des résultats'!$BC$26)</f>
        <v/>
      </c>
      <c r="AN52" s="16" t="e">
        <f>IF(COUNTA('Saisie des résultats'!#REF!)=0,"",'Saisie des résultats'!#REF!)</f>
        <v>#REF!</v>
      </c>
      <c r="AO52" s="16" t="str">
        <f>IF(COUNTA('Saisie des résultats'!$BC$27)=0,"",'Saisie des résultats'!$BC$27)</f>
        <v/>
      </c>
      <c r="AP52" s="16" t="str">
        <f>IF(COUNTA('Épreuves facultatives'!$CY$6)=0,"",'Épreuves facultatives'!$CY$6)</f>
        <v/>
      </c>
      <c r="AQ52" s="16" t="str">
        <f>IF(COUNTA('Saisie des résultats'!$BC$28)=0,"",'Saisie des résultats'!$BC$28)</f>
        <v/>
      </c>
      <c r="AR52" s="16" t="str">
        <f>IF(COUNTA('Épreuves facultatives'!$CY$7)=0,"",'Épreuves facultatives'!$CY$7)</f>
        <v/>
      </c>
      <c r="AS52" s="16" t="str">
        <f>IF(COUNTA('Saisie des résultats'!$BC$29)=0,"",'Saisie des résultats'!$BC$29)</f>
        <v/>
      </c>
      <c r="AT52" s="16" t="str">
        <f>IF(COUNTA('Épreuves facultatives'!$CY$8)=0,"",'Épreuves facultatives'!$CY$8)</f>
        <v/>
      </c>
      <c r="AU52" s="16" t="str">
        <f>IF(COUNTA('Saisie des résultats'!$BC$30)=0,"",'Saisie des résultats'!$BC$30)</f>
        <v/>
      </c>
      <c r="AV52" s="16" t="str">
        <f>IF(COUNTA('Épreuves facultatives'!$CY$9)=0,"",'Épreuves facultatives'!$CY$9)</f>
        <v/>
      </c>
      <c r="AW52" s="16" t="str">
        <f>IF(COUNTA('Saisie des résultats'!$BC$31)=0,"",'Saisie des résultats'!$BC$31)</f>
        <v/>
      </c>
      <c r="AX52" s="16" t="str">
        <f>IF(COUNTA('Épreuves facultatives'!$CY$10)=0,"",'Épreuves facultatives'!$CY$10)</f>
        <v/>
      </c>
      <c r="AY52" s="16" t="str">
        <f>IF(COUNTA('Épreuves facultatives'!$CX$11)=0,"",'Épreuves facultatives'!$CX$11)</f>
        <v/>
      </c>
      <c r="AZ52" s="16" t="str">
        <f>IF(COUNTA('Épreuves facultatives'!$CY$11)=0,"",'Épreuves facultatives'!$CY$11)</f>
        <v/>
      </c>
      <c r="BA52" s="16" t="str">
        <f>IF(COUNTA('Épreuves facultatives'!$CX$12)=0,"",'Épreuves facultatives'!$CX$12)</f>
        <v/>
      </c>
      <c r="BB52" s="16" t="str">
        <f>IF(COUNTA('Épreuves facultatives'!$CY$12)=0,"",'Épreuves facultatives'!$CY$12)</f>
        <v/>
      </c>
      <c r="BC52" s="16" t="str">
        <f>IF(COUNTA('Épreuves facultatives'!$CX$13)=0,"",'Épreuves facultatives'!$CX$13)</f>
        <v/>
      </c>
      <c r="BD52" s="16" t="str">
        <f>IF(COUNTA('Épreuves facultatives'!$CY$13)=0,"",'Épreuves facultatives'!$CY$13)</f>
        <v/>
      </c>
      <c r="BE52" s="16" t="str">
        <f>IF(COUNTA('Épreuves facultatives'!$CX$14)=0,"",'Épreuves facultatives'!$CX$14)</f>
        <v/>
      </c>
      <c r="BF52" s="16" t="str">
        <f>IF(COUNTA('Épreuves facultatives'!$CY$14)=0,"",'Épreuves facultatives'!$CY$14)</f>
        <v/>
      </c>
      <c r="BG52" s="16" t="str">
        <f>IF(COUNTA('Épreuves facultatives'!$CX$15)=0,"",'Épreuves facultatives'!$CX$15)</f>
        <v/>
      </c>
      <c r="BH52" s="16" t="str">
        <f>IF(COUNTA('Épreuves facultatives'!$CY$15)=0,"",'Épreuves facultatives'!$CY$15)</f>
        <v/>
      </c>
      <c r="BI52" s="16" t="str">
        <f>IF(COUNTA('Saisie des résultats'!$BC$29)=0,"",'Saisie des résultats'!$BC$29)</f>
        <v/>
      </c>
      <c r="BJ52" s="16" t="e">
        <f>IF(COUNTA('Saisie des résultats'!#REF!)=0,"",'Saisie des résultats'!#REF!)</f>
        <v>#REF!</v>
      </c>
      <c r="BK52" s="16" t="str">
        <f>IF(COUNTA('Saisie des résultats'!$BC$28)=0,"",'Saisie des résultats'!$BC$28)</f>
        <v/>
      </c>
      <c r="BL52" s="16" t="e">
        <f>IF(COUNTA('Saisie des résultats'!#REF!)=0,"",'Saisie des résultats'!#REF!)</f>
        <v>#REF!</v>
      </c>
      <c r="BM52" s="16" t="e">
        <f>IF(COUNTA('Saisie des résultats'!#REF!)=0,"",'Saisie des résultats'!#REF!)</f>
        <v>#REF!</v>
      </c>
      <c r="BZ52" s="217" t="str">
        <f t="shared" si="0"/>
        <v/>
      </c>
      <c r="CB52" s="217" t="str">
        <f t="shared" si="1"/>
        <v/>
      </c>
    </row>
    <row r="53" spans="1:80">
      <c r="A53" s="11" t="str">
        <f>'Liste élèves'!A56</f>
        <v/>
      </c>
      <c r="B53" s="17" t="str">
        <f>références!K51</f>
        <v/>
      </c>
      <c r="C53" s="16" t="str">
        <f>IF(COUNTA('Saisie des résultats'!$BD$8)=0,"",'Saisie des résultats'!$BD$8)</f>
        <v/>
      </c>
      <c r="D53" s="16" t="e">
        <f>IF(COUNTA('Saisie des résultats'!#REF!)=0,"",'Saisie des résultats'!#REF!)</f>
        <v>#REF!</v>
      </c>
      <c r="E53" s="16" t="str">
        <f>IF(COUNTA('Saisie des résultats'!$BD$9)=0,"",'Saisie des résultats'!$BD$9)</f>
        <v/>
      </c>
      <c r="F53" s="16" t="e">
        <f>IF(COUNTA('Saisie des résultats'!#REF!)=0,"",'Saisie des résultats'!#REF!)</f>
        <v>#REF!</v>
      </c>
      <c r="G53" s="16" t="str">
        <f>IF(COUNTA('Saisie des résultats'!$BD$10)=0,"",'Saisie des résultats'!$BD$10)</f>
        <v/>
      </c>
      <c r="H53" s="16" t="e">
        <f>IF(COUNTA('Saisie des résultats'!#REF!)=0,"",'Saisie des résultats'!#REF!)</f>
        <v>#REF!</v>
      </c>
      <c r="I53" s="16" t="str">
        <f>IF(COUNTA('Saisie des résultats'!$BD$11)=0,"",'Saisie des résultats'!$BD$11)</f>
        <v/>
      </c>
      <c r="J53" s="16" t="e">
        <f>IF(COUNTA('Saisie des résultats'!#REF!)=0,"",'Saisie des résultats'!#REF!)</f>
        <v>#REF!</v>
      </c>
      <c r="K53" s="16" t="str">
        <f>IF(COUNTA('Saisie des résultats'!$BD$12)=0,"",'Saisie des résultats'!$BD$12)</f>
        <v/>
      </c>
      <c r="L53" s="16" t="e">
        <f>IF(COUNTA('Saisie des résultats'!#REF!)=0,"",'Saisie des résultats'!#REF!)</f>
        <v>#REF!</v>
      </c>
      <c r="M53" s="16" t="str">
        <f>IF(COUNTA('Saisie des résultats'!$BD$13)=0,"",'Saisie des résultats'!$BD$13)</f>
        <v/>
      </c>
      <c r="N53" s="16" t="e">
        <f>IF(COUNTA('Saisie des résultats'!#REF!)=0,"",'Saisie des résultats'!#REF!)</f>
        <v>#REF!</v>
      </c>
      <c r="O53" s="16" t="str">
        <f>IF(COUNTA('Saisie des résultats'!$BD$14)=0,"",'Saisie des résultats'!$BD$14)</f>
        <v/>
      </c>
      <c r="P53" s="16" t="e">
        <f>IF(COUNTA('Saisie des résultats'!#REF!)=0,"",'Saisie des résultats'!#REF!)</f>
        <v>#REF!</v>
      </c>
      <c r="Q53" s="16" t="str">
        <f>IF(COUNTA('Saisie des résultats'!$BD$15)=0,"",'Saisie des résultats'!$BD$15)</f>
        <v/>
      </c>
      <c r="R53" s="16" t="e">
        <f>IF(COUNTA('Saisie des résultats'!#REF!)=0,"",'Saisie des résultats'!#REF!)</f>
        <v>#REF!</v>
      </c>
      <c r="S53" s="16" t="str">
        <f>IF(COUNTA('Saisie des résultats'!$BD$16)=0,"",'Saisie des résultats'!$BD$16)</f>
        <v/>
      </c>
      <c r="T53" s="16" t="e">
        <f>IF(COUNTA('Saisie des résultats'!#REF!)=0,"",'Saisie des résultats'!#REF!)</f>
        <v>#REF!</v>
      </c>
      <c r="U53" s="16" t="str">
        <f>IF(COUNTA('Saisie des résultats'!$BD$17)=0,"",'Saisie des résultats'!$BD$17)</f>
        <v/>
      </c>
      <c r="V53" s="16" t="e">
        <f>IF(COUNTA('Saisie des résultats'!#REF!)=0,"",'Saisie des résultats'!#REF!)</f>
        <v>#REF!</v>
      </c>
      <c r="W53" s="16" t="str">
        <f>IF(COUNTA('Saisie des résultats'!$BD$18)=0,"",'Saisie des résultats'!$BD$18)</f>
        <v/>
      </c>
      <c r="X53" s="16" t="e">
        <f>IF(COUNTA('Saisie des résultats'!#REF!)=0,"",'Saisie des résultats'!#REF!)</f>
        <v>#REF!</v>
      </c>
      <c r="Y53" s="16" t="str">
        <f>IF(COUNTA('Saisie des résultats'!$BD$19)=0,"",'Saisie des résultats'!$BD$19)</f>
        <v/>
      </c>
      <c r="Z53" s="16" t="e">
        <f>IF(COUNTA('Saisie des résultats'!#REF!)=0,"",'Saisie des résultats'!#REF!)</f>
        <v>#REF!</v>
      </c>
      <c r="AA53" s="16" t="str">
        <f>IF(COUNTA('Saisie des résultats'!$BD$20)=0,"",'Saisie des résultats'!$BD$20)</f>
        <v/>
      </c>
      <c r="AB53" s="16" t="e">
        <f>IF(COUNTA('Saisie des résultats'!#REF!)=0,"",'Saisie des résultats'!#REF!)</f>
        <v>#REF!</v>
      </c>
      <c r="AC53" s="16" t="str">
        <f>IF(COUNTA('Saisie des résultats'!$BD$21)=0,"",'Saisie des résultats'!$BD$21)</f>
        <v/>
      </c>
      <c r="AD53" s="16" t="e">
        <f>IF(COUNTA('Saisie des résultats'!#REF!)=0,"",'Saisie des résultats'!#REF!)</f>
        <v>#REF!</v>
      </c>
      <c r="AE53" s="16" t="str">
        <f>IF(COUNTA('Saisie des résultats'!$BD$22)=0,"",'Saisie des résultats'!$BD$22)</f>
        <v/>
      </c>
      <c r="AF53" s="16" t="e">
        <f>IF(COUNTA('Saisie des résultats'!#REF!)=0,"",'Saisie des résultats'!#REF!)</f>
        <v>#REF!</v>
      </c>
      <c r="AG53" s="16" t="str">
        <f>IF(COUNTA('Saisie des résultats'!$BD$23)=0,"",'Saisie des résultats'!$BD$23)</f>
        <v/>
      </c>
      <c r="AH53" s="16" t="e">
        <f>IF(COUNTA('Saisie des résultats'!#REF!)=0,"",'Saisie des résultats'!#REF!)</f>
        <v>#REF!</v>
      </c>
      <c r="AI53" s="16" t="str">
        <f>IF(COUNTA('Saisie des résultats'!$BD$24)=0,"",'Saisie des résultats'!$BD$24)</f>
        <v/>
      </c>
      <c r="AJ53" s="16" t="e">
        <f>IF(COUNTA('Saisie des résultats'!#REF!)=0,"",'Saisie des résultats'!#REF!)</f>
        <v>#REF!</v>
      </c>
      <c r="AK53" s="16" t="str">
        <f>IF(COUNTA('Saisie des résultats'!$BD$25)=0,"",'Saisie des résultats'!$BD$25)</f>
        <v/>
      </c>
      <c r="AL53" s="16" t="e">
        <f>IF(COUNTA('Saisie des résultats'!#REF!)=0,"",'Saisie des résultats'!#REF!)</f>
        <v>#REF!</v>
      </c>
      <c r="AM53" s="16" t="str">
        <f>IF(COUNTA('Saisie des résultats'!$BD$26)=0,"",'Saisie des résultats'!$BD$26)</f>
        <v/>
      </c>
      <c r="AN53" s="16" t="e">
        <f>IF(COUNTA('Saisie des résultats'!#REF!)=0,"",'Saisie des résultats'!#REF!)</f>
        <v>#REF!</v>
      </c>
      <c r="AO53" s="16" t="str">
        <f>IF(COUNTA('Saisie des résultats'!$BD$27)=0,"",'Saisie des résultats'!$BD$27)</f>
        <v/>
      </c>
      <c r="AP53" s="16" t="str">
        <f>IF(COUNTA('Épreuves facultatives'!$DA$6)=0,"",'Épreuves facultatives'!$DA$6)</f>
        <v/>
      </c>
      <c r="AQ53" s="16" t="str">
        <f>IF(COUNTA('Saisie des résultats'!$BD$28)=0,"",'Saisie des résultats'!$BD$28)</f>
        <v/>
      </c>
      <c r="AR53" s="16" t="str">
        <f>IF(COUNTA('Épreuves facultatives'!$DA$7)=0,"",'Épreuves facultatives'!$DA$7)</f>
        <v/>
      </c>
      <c r="AS53" s="16" t="str">
        <f>IF(COUNTA('Saisie des résultats'!$BD$29)=0,"",'Saisie des résultats'!$BD$29)</f>
        <v/>
      </c>
      <c r="AT53" s="16" t="str">
        <f>IF(COUNTA('Épreuves facultatives'!$DA$8)=0,"",'Épreuves facultatives'!$DA$8)</f>
        <v/>
      </c>
      <c r="AU53" s="16" t="str">
        <f>IF(COUNTA('Saisie des résultats'!$BD$30)=0,"",'Saisie des résultats'!$BD$30)</f>
        <v/>
      </c>
      <c r="AV53" s="16" t="str">
        <f>IF(COUNTA('Épreuves facultatives'!$DA$9)=0,"",'Épreuves facultatives'!$DA$9)</f>
        <v/>
      </c>
      <c r="AW53" s="16" t="str">
        <f>IF(COUNTA('Saisie des résultats'!$BD$31)=0,"",'Saisie des résultats'!$BD$31)</f>
        <v/>
      </c>
      <c r="AX53" s="16" t="str">
        <f>IF(COUNTA('Épreuves facultatives'!$DA$10)=0,"",'Épreuves facultatives'!$DA$10)</f>
        <v/>
      </c>
      <c r="AY53" s="16" t="str">
        <f>IF(COUNTA('Épreuves facultatives'!$CZ$11)=0,"",'Épreuves facultatives'!$CZ$11)</f>
        <v/>
      </c>
      <c r="AZ53" s="16" t="str">
        <f>IF(COUNTA('Épreuves facultatives'!$DA$11)=0,"",'Épreuves facultatives'!$DA$11)</f>
        <v/>
      </c>
      <c r="BA53" s="16" t="str">
        <f>IF(COUNTA('Épreuves facultatives'!$CZ$12)=0,"",'Épreuves facultatives'!$CZ$12)</f>
        <v/>
      </c>
      <c r="BB53" s="16" t="str">
        <f>IF(COUNTA('Épreuves facultatives'!$DA$12)=0,"",'Épreuves facultatives'!$DA$12)</f>
        <v/>
      </c>
      <c r="BC53" s="16" t="str">
        <f>IF(COUNTA('Épreuves facultatives'!$CZ$13)=0,"",'Épreuves facultatives'!$CZ$13)</f>
        <v/>
      </c>
      <c r="BD53" s="16" t="str">
        <f>IF(COUNTA('Épreuves facultatives'!$DA$13)=0,"",'Épreuves facultatives'!$DA$13)</f>
        <v/>
      </c>
      <c r="BE53" s="16" t="str">
        <f>IF(COUNTA('Épreuves facultatives'!$CZ$14)=0,"",'Épreuves facultatives'!$CZ$14)</f>
        <v/>
      </c>
      <c r="BF53" s="16" t="str">
        <f>IF(COUNTA('Épreuves facultatives'!$DA$14)=0,"",'Épreuves facultatives'!$DA$14)</f>
        <v/>
      </c>
      <c r="BG53" s="16" t="str">
        <f>IF(COUNTA('Épreuves facultatives'!$CZ$15)=0,"",'Épreuves facultatives'!$CZ$15)</f>
        <v/>
      </c>
      <c r="BH53" s="16" t="str">
        <f>IF(COUNTA('Épreuves facultatives'!$DA$15)=0,"",'Épreuves facultatives'!$DA$15)</f>
        <v/>
      </c>
      <c r="BI53" s="16" t="str">
        <f>IF(COUNTA('Saisie des résultats'!$BD$29)=0,"",'Saisie des résultats'!$BD$29)</f>
        <v/>
      </c>
      <c r="BJ53" s="16" t="e">
        <f>IF(COUNTA('Saisie des résultats'!#REF!)=0,"",'Saisie des résultats'!#REF!)</f>
        <v>#REF!</v>
      </c>
      <c r="BK53" s="16" t="str">
        <f>IF(COUNTA('Saisie des résultats'!$BD$28)=0,"",'Saisie des résultats'!$BD$28)</f>
        <v/>
      </c>
      <c r="BL53" s="16" t="e">
        <f>IF(COUNTA('Saisie des résultats'!#REF!)=0,"",'Saisie des résultats'!#REF!)</f>
        <v>#REF!</v>
      </c>
      <c r="BM53" s="16" t="e">
        <f>IF(COUNTA('Saisie des résultats'!#REF!)=0,"",'Saisie des résultats'!#REF!)</f>
        <v>#REF!</v>
      </c>
      <c r="BZ53" s="217" t="str">
        <f t="shared" si="0"/>
        <v/>
      </c>
      <c r="CB53" s="217" t="str">
        <f t="shared" si="1"/>
        <v/>
      </c>
    </row>
    <row r="54" spans="1:80">
      <c r="A54" s="11" t="str">
        <f>'Liste élèves'!A57</f>
        <v/>
      </c>
      <c r="B54" s="17" t="str">
        <f>références!K52</f>
        <v/>
      </c>
      <c r="C54" s="16" t="str">
        <f>IF(COUNTA('Saisie des résultats'!$BE$8)=0,"",'Saisie des résultats'!$BE$8)</f>
        <v/>
      </c>
      <c r="D54" s="16" t="e">
        <f>IF(COUNTA('Saisie des résultats'!#REF!)=0,"",'Saisie des résultats'!#REF!)</f>
        <v>#REF!</v>
      </c>
      <c r="E54" s="16" t="str">
        <f>IF(COUNTA('Saisie des résultats'!$BE$9)=0,"",'Saisie des résultats'!$BE$9)</f>
        <v/>
      </c>
      <c r="F54" s="16" t="e">
        <f>IF(COUNTA('Saisie des résultats'!#REF!)=0,"",'Saisie des résultats'!#REF!)</f>
        <v>#REF!</v>
      </c>
      <c r="G54" s="16" t="str">
        <f>IF(COUNTA('Saisie des résultats'!$BE$10)=0,"",'Saisie des résultats'!$BE$10)</f>
        <v/>
      </c>
      <c r="H54" s="16" t="e">
        <f>IF(COUNTA('Saisie des résultats'!#REF!)=0,"",'Saisie des résultats'!#REF!)</f>
        <v>#REF!</v>
      </c>
      <c r="I54" s="16" t="str">
        <f>IF(COUNTA('Saisie des résultats'!$BE$11)=0,"",'Saisie des résultats'!$BE$11)</f>
        <v/>
      </c>
      <c r="J54" s="16" t="e">
        <f>IF(COUNTA('Saisie des résultats'!#REF!)=0,"",'Saisie des résultats'!#REF!)</f>
        <v>#REF!</v>
      </c>
      <c r="K54" s="16" t="str">
        <f>IF(COUNTA('Saisie des résultats'!$BE$12)=0,"",'Saisie des résultats'!$BE$12)</f>
        <v/>
      </c>
      <c r="L54" s="16" t="e">
        <f>IF(COUNTA('Saisie des résultats'!#REF!)=0,"",'Saisie des résultats'!#REF!)</f>
        <v>#REF!</v>
      </c>
      <c r="M54" s="16" t="str">
        <f>IF(COUNTA('Saisie des résultats'!$BE$13)=0,"",'Saisie des résultats'!$BE$13)</f>
        <v/>
      </c>
      <c r="N54" s="16" t="e">
        <f>IF(COUNTA('Saisie des résultats'!#REF!)=0,"",'Saisie des résultats'!#REF!)</f>
        <v>#REF!</v>
      </c>
      <c r="O54" s="16" t="str">
        <f>IF(COUNTA('Saisie des résultats'!$BE$14)=0,"",'Saisie des résultats'!$BE$14)</f>
        <v/>
      </c>
      <c r="P54" s="16" t="e">
        <f>IF(COUNTA('Saisie des résultats'!#REF!)=0,"",'Saisie des résultats'!#REF!)</f>
        <v>#REF!</v>
      </c>
      <c r="Q54" s="16" t="str">
        <f>IF(COUNTA('Saisie des résultats'!$BE$15)=0,"",'Saisie des résultats'!$BE$15)</f>
        <v/>
      </c>
      <c r="R54" s="16" t="e">
        <f>IF(COUNTA('Saisie des résultats'!#REF!)=0,"",'Saisie des résultats'!#REF!)</f>
        <v>#REF!</v>
      </c>
      <c r="S54" s="16" t="str">
        <f>IF(COUNTA('Saisie des résultats'!$BE$16)=0,"",'Saisie des résultats'!$BE$16)</f>
        <v/>
      </c>
      <c r="T54" s="16" t="e">
        <f>IF(COUNTA('Saisie des résultats'!#REF!)=0,"",'Saisie des résultats'!#REF!)</f>
        <v>#REF!</v>
      </c>
      <c r="U54" s="16" t="str">
        <f>IF(COUNTA('Saisie des résultats'!$BE$17)=0,"",'Saisie des résultats'!$BE$17)</f>
        <v/>
      </c>
      <c r="V54" s="16" t="e">
        <f>IF(COUNTA('Saisie des résultats'!#REF!)=0,"",'Saisie des résultats'!#REF!)</f>
        <v>#REF!</v>
      </c>
      <c r="W54" s="16" t="str">
        <f>IF(COUNTA('Saisie des résultats'!$BE$18)=0,"",'Saisie des résultats'!$BE$18)</f>
        <v/>
      </c>
      <c r="X54" s="16" t="e">
        <f>IF(COUNTA('Saisie des résultats'!#REF!)=0,"",'Saisie des résultats'!#REF!)</f>
        <v>#REF!</v>
      </c>
      <c r="Y54" s="16" t="str">
        <f>IF(COUNTA('Saisie des résultats'!$BE$19)=0,"",'Saisie des résultats'!$BE$19)</f>
        <v/>
      </c>
      <c r="Z54" s="16" t="e">
        <f>IF(COUNTA('Saisie des résultats'!#REF!)=0,"",'Saisie des résultats'!#REF!)</f>
        <v>#REF!</v>
      </c>
      <c r="AA54" s="16" t="str">
        <f>IF(COUNTA('Saisie des résultats'!$BE$20)=0,"",'Saisie des résultats'!$BE$20)</f>
        <v/>
      </c>
      <c r="AB54" s="16" t="e">
        <f>IF(COUNTA('Saisie des résultats'!#REF!)=0,"",'Saisie des résultats'!#REF!)</f>
        <v>#REF!</v>
      </c>
      <c r="AC54" s="16" t="str">
        <f>IF(COUNTA('Saisie des résultats'!$BE$21)=0,"",'Saisie des résultats'!$BE$21)</f>
        <v/>
      </c>
      <c r="AD54" s="16" t="e">
        <f>IF(COUNTA('Saisie des résultats'!#REF!)=0,"",'Saisie des résultats'!#REF!)</f>
        <v>#REF!</v>
      </c>
      <c r="AE54" s="16" t="str">
        <f>IF(COUNTA('Saisie des résultats'!$BE$22)=0,"",'Saisie des résultats'!$BE$22)</f>
        <v/>
      </c>
      <c r="AF54" s="16" t="e">
        <f>IF(COUNTA('Saisie des résultats'!#REF!)=0,"",'Saisie des résultats'!#REF!)</f>
        <v>#REF!</v>
      </c>
      <c r="AG54" s="16" t="str">
        <f>IF(COUNTA('Saisie des résultats'!$BE$23)=0,"",'Saisie des résultats'!$BE$23)</f>
        <v/>
      </c>
      <c r="AH54" s="16" t="e">
        <f>IF(COUNTA('Saisie des résultats'!#REF!)=0,"",'Saisie des résultats'!#REF!)</f>
        <v>#REF!</v>
      </c>
      <c r="AI54" s="16" t="str">
        <f>IF(COUNTA('Saisie des résultats'!$BE$24)=0,"",'Saisie des résultats'!$BE$24)</f>
        <v/>
      </c>
      <c r="AJ54" s="16" t="e">
        <f>IF(COUNTA('Saisie des résultats'!#REF!)=0,"",'Saisie des résultats'!#REF!)</f>
        <v>#REF!</v>
      </c>
      <c r="AK54" s="16" t="str">
        <f>IF(COUNTA('Saisie des résultats'!$BE$25)=0,"",'Saisie des résultats'!$BE$25)</f>
        <v/>
      </c>
      <c r="AL54" s="16" t="e">
        <f>IF(COUNTA('Saisie des résultats'!#REF!)=0,"",'Saisie des résultats'!#REF!)</f>
        <v>#REF!</v>
      </c>
      <c r="AM54" s="16" t="str">
        <f>IF(COUNTA('Saisie des résultats'!$BE$26)=0,"",'Saisie des résultats'!$BE$26)</f>
        <v/>
      </c>
      <c r="AN54" s="16" t="e">
        <f>IF(COUNTA('Saisie des résultats'!#REF!)=0,"",'Saisie des résultats'!#REF!)</f>
        <v>#REF!</v>
      </c>
      <c r="AO54" s="16" t="str">
        <f>IF(COUNTA('Saisie des résultats'!$BE$27)=0,"",'Saisie des résultats'!$BE$27)</f>
        <v/>
      </c>
      <c r="AP54" s="16" t="str">
        <f>IF(COUNTA('Épreuves facultatives'!$DC$6)=0,"",'Épreuves facultatives'!$DC$6)</f>
        <v/>
      </c>
      <c r="AQ54" s="16" t="str">
        <f>IF(COUNTA('Saisie des résultats'!$BE$28)=0,"",'Saisie des résultats'!$BE$28)</f>
        <v/>
      </c>
      <c r="AR54" s="16" t="str">
        <f>IF(COUNTA('Épreuves facultatives'!$DC$7)=0,"",'Épreuves facultatives'!$DC$7)</f>
        <v/>
      </c>
      <c r="AS54" s="16" t="str">
        <f>IF(COUNTA('Saisie des résultats'!$BE$29)=0,"",'Saisie des résultats'!$BE$29)</f>
        <v/>
      </c>
      <c r="AT54" s="16" t="str">
        <f>IF(COUNTA('Épreuves facultatives'!$DC$8)=0,"",'Épreuves facultatives'!$DC$8)</f>
        <v/>
      </c>
      <c r="AU54" s="16" t="str">
        <f>IF(COUNTA('Saisie des résultats'!$BE$30)=0,"",'Saisie des résultats'!$BE$30)</f>
        <v/>
      </c>
      <c r="AV54" s="16" t="str">
        <f>IF(COUNTA('Épreuves facultatives'!$DC$9)=0,"",'Épreuves facultatives'!$DC$9)</f>
        <v/>
      </c>
      <c r="AW54" s="16" t="str">
        <f>IF(COUNTA('Saisie des résultats'!$BE$31)=0,"",'Saisie des résultats'!$BE$31)</f>
        <v/>
      </c>
      <c r="AX54" s="16" t="str">
        <f>IF(COUNTA('Épreuves facultatives'!$DC$10)=0,"",'Épreuves facultatives'!$DC$10)</f>
        <v/>
      </c>
      <c r="AY54" s="16" t="str">
        <f>IF(COUNTA('Épreuves facultatives'!$DB$11)=0,"",'Épreuves facultatives'!$DB$11)</f>
        <v/>
      </c>
      <c r="AZ54" s="16" t="str">
        <f>IF(COUNTA('Épreuves facultatives'!$DC$11)=0,"",'Épreuves facultatives'!$DC$11)</f>
        <v/>
      </c>
      <c r="BA54" s="16" t="str">
        <f>IF(COUNTA('Épreuves facultatives'!$DB$12)=0,"",'Épreuves facultatives'!$DB$12)</f>
        <v/>
      </c>
      <c r="BB54" s="16" t="str">
        <f>IF(COUNTA('Épreuves facultatives'!$DC$12)=0,"",'Épreuves facultatives'!$DC$12)</f>
        <v/>
      </c>
      <c r="BC54" s="16" t="str">
        <f>IF(COUNTA('Épreuves facultatives'!$DB$13)=0,"",'Épreuves facultatives'!$DB$13)</f>
        <v/>
      </c>
      <c r="BD54" s="16" t="str">
        <f>IF(COUNTA('Épreuves facultatives'!$DC$13)=0,"",'Épreuves facultatives'!$DC$13)</f>
        <v/>
      </c>
      <c r="BE54" s="16" t="str">
        <f>IF(COUNTA('Épreuves facultatives'!$DB$14)=0,"",'Épreuves facultatives'!$DB$14)</f>
        <v/>
      </c>
      <c r="BF54" s="16" t="str">
        <f>IF(COUNTA('Épreuves facultatives'!$DC$14)=0,"",'Épreuves facultatives'!$DC$14)</f>
        <v/>
      </c>
      <c r="BG54" s="16" t="str">
        <f>IF(COUNTA('Épreuves facultatives'!$DB$15)=0,"",'Épreuves facultatives'!$DB$15)</f>
        <v/>
      </c>
      <c r="BH54" s="16" t="str">
        <f>IF(COUNTA('Épreuves facultatives'!$DC$15)=0,"",'Épreuves facultatives'!$DC$15)</f>
        <v/>
      </c>
      <c r="BI54" s="16" t="str">
        <f>IF(COUNTA('Saisie des résultats'!$BE$29)=0,"",'Saisie des résultats'!$BE$29)</f>
        <v/>
      </c>
      <c r="BJ54" s="16" t="e">
        <f>IF(COUNTA('Saisie des résultats'!#REF!)=0,"",'Saisie des résultats'!#REF!)</f>
        <v>#REF!</v>
      </c>
      <c r="BK54" s="16" t="str">
        <f>IF(COUNTA('Saisie des résultats'!$BE$28)=0,"",'Saisie des résultats'!$BE$28)</f>
        <v/>
      </c>
      <c r="BL54" s="16" t="e">
        <f>IF(COUNTA('Saisie des résultats'!#REF!)=0,"",'Saisie des résultats'!#REF!)</f>
        <v>#REF!</v>
      </c>
      <c r="BM54" s="16" t="e">
        <f>IF(COUNTA('Saisie des résultats'!#REF!)=0,"",'Saisie des résultats'!#REF!)</f>
        <v>#REF!</v>
      </c>
      <c r="BZ54" s="217" t="str">
        <f t="shared" si="0"/>
        <v/>
      </c>
      <c r="CB54" s="217" t="str">
        <f t="shared" si="1"/>
        <v/>
      </c>
    </row>
    <row r="55" spans="1:80">
      <c r="A55" s="11" t="str">
        <f>'Liste élèves'!A58</f>
        <v/>
      </c>
      <c r="B55" s="17" t="str">
        <f>références!K53</f>
        <v/>
      </c>
      <c r="C55" s="16" t="str">
        <f>IF(COUNTA('Saisie des résultats'!$BF$8)=0,"",'Saisie des résultats'!$BF$8)</f>
        <v/>
      </c>
      <c r="D55" s="16" t="e">
        <f>IF(COUNTA('Saisie des résultats'!#REF!)=0,"",'Saisie des résultats'!#REF!)</f>
        <v>#REF!</v>
      </c>
      <c r="E55" s="16" t="str">
        <f>IF(COUNTA('Saisie des résultats'!$BF$9)=0,"",'Saisie des résultats'!$BF$9)</f>
        <v/>
      </c>
      <c r="F55" s="16" t="e">
        <f>IF(COUNTA('Saisie des résultats'!#REF!)=0,"",'Saisie des résultats'!#REF!)</f>
        <v>#REF!</v>
      </c>
      <c r="G55" s="16" t="str">
        <f>IF(COUNTA('Saisie des résultats'!$BF$10)=0,"",'Saisie des résultats'!$BF$10)</f>
        <v/>
      </c>
      <c r="H55" s="16" t="e">
        <f>IF(COUNTA('Saisie des résultats'!#REF!)=0,"",'Saisie des résultats'!#REF!)</f>
        <v>#REF!</v>
      </c>
      <c r="I55" s="16" t="str">
        <f>IF(COUNTA('Saisie des résultats'!$BF$11)=0,"",'Saisie des résultats'!$BF$11)</f>
        <v/>
      </c>
      <c r="J55" s="16" t="e">
        <f>IF(COUNTA('Saisie des résultats'!#REF!)=0,"",'Saisie des résultats'!#REF!)</f>
        <v>#REF!</v>
      </c>
      <c r="K55" s="16" t="str">
        <f>IF(COUNTA('Saisie des résultats'!$BF$12)=0,"",'Saisie des résultats'!$BF$12)</f>
        <v/>
      </c>
      <c r="L55" s="16" t="e">
        <f>IF(COUNTA('Saisie des résultats'!#REF!)=0,"",'Saisie des résultats'!#REF!)</f>
        <v>#REF!</v>
      </c>
      <c r="M55" s="16" t="str">
        <f>IF(COUNTA('Saisie des résultats'!$BF$13)=0,"",'Saisie des résultats'!$BF$13)</f>
        <v/>
      </c>
      <c r="N55" s="16" t="e">
        <f>IF(COUNTA('Saisie des résultats'!#REF!)=0,"",'Saisie des résultats'!#REF!)</f>
        <v>#REF!</v>
      </c>
      <c r="O55" s="16" t="str">
        <f>IF(COUNTA('Saisie des résultats'!$BF$14)=0,"",'Saisie des résultats'!$BF$14)</f>
        <v/>
      </c>
      <c r="P55" s="16" t="e">
        <f>IF(COUNTA('Saisie des résultats'!#REF!)=0,"",'Saisie des résultats'!#REF!)</f>
        <v>#REF!</v>
      </c>
      <c r="Q55" s="16" t="str">
        <f>IF(COUNTA('Saisie des résultats'!$BF$15)=0,"",'Saisie des résultats'!$BF$15)</f>
        <v/>
      </c>
      <c r="R55" s="16" t="e">
        <f>IF(COUNTA('Saisie des résultats'!#REF!)=0,"",'Saisie des résultats'!#REF!)</f>
        <v>#REF!</v>
      </c>
      <c r="S55" s="16" t="str">
        <f>IF(COUNTA('Saisie des résultats'!$BF$16)=0,"",'Saisie des résultats'!$BF$16)</f>
        <v/>
      </c>
      <c r="T55" s="16" t="e">
        <f>IF(COUNTA('Saisie des résultats'!#REF!)=0,"",'Saisie des résultats'!#REF!)</f>
        <v>#REF!</v>
      </c>
      <c r="U55" s="16" t="str">
        <f>IF(COUNTA('Saisie des résultats'!$BF$17)=0,"",'Saisie des résultats'!$BF$17)</f>
        <v/>
      </c>
      <c r="V55" s="16" t="e">
        <f>IF(COUNTA('Saisie des résultats'!#REF!)=0,"",'Saisie des résultats'!#REF!)</f>
        <v>#REF!</v>
      </c>
      <c r="W55" s="16" t="str">
        <f>IF(COUNTA('Saisie des résultats'!$BF$18)=0,"",'Saisie des résultats'!$BF$18)</f>
        <v/>
      </c>
      <c r="X55" s="16" t="e">
        <f>IF(COUNTA('Saisie des résultats'!#REF!)=0,"",'Saisie des résultats'!#REF!)</f>
        <v>#REF!</v>
      </c>
      <c r="Y55" s="16" t="str">
        <f>IF(COUNTA('Saisie des résultats'!$BF$19)=0,"",'Saisie des résultats'!$BF$19)</f>
        <v/>
      </c>
      <c r="Z55" s="16" t="e">
        <f>IF(COUNTA('Saisie des résultats'!#REF!)=0,"",'Saisie des résultats'!#REF!)</f>
        <v>#REF!</v>
      </c>
      <c r="AA55" s="16" t="str">
        <f>IF(COUNTA('Saisie des résultats'!$BF$20)=0,"",'Saisie des résultats'!$BF$20)</f>
        <v/>
      </c>
      <c r="AB55" s="16" t="e">
        <f>IF(COUNTA('Saisie des résultats'!#REF!)=0,"",'Saisie des résultats'!#REF!)</f>
        <v>#REF!</v>
      </c>
      <c r="AC55" s="16" t="str">
        <f>IF(COUNTA('Saisie des résultats'!$BF$21)=0,"",'Saisie des résultats'!$BF$21)</f>
        <v/>
      </c>
      <c r="AD55" s="16" t="e">
        <f>IF(COUNTA('Saisie des résultats'!#REF!)=0,"",'Saisie des résultats'!#REF!)</f>
        <v>#REF!</v>
      </c>
      <c r="AE55" s="16" t="str">
        <f>IF(COUNTA('Saisie des résultats'!$BF$22)=0,"",'Saisie des résultats'!$BF$22)</f>
        <v/>
      </c>
      <c r="AF55" s="16" t="e">
        <f>IF(COUNTA('Saisie des résultats'!#REF!)=0,"",'Saisie des résultats'!#REF!)</f>
        <v>#REF!</v>
      </c>
      <c r="AG55" s="16" t="str">
        <f>IF(COUNTA('Saisie des résultats'!$BF$23)=0,"",'Saisie des résultats'!$BF$23)</f>
        <v/>
      </c>
      <c r="AH55" s="16" t="e">
        <f>IF(COUNTA('Saisie des résultats'!#REF!)=0,"",'Saisie des résultats'!#REF!)</f>
        <v>#REF!</v>
      </c>
      <c r="AI55" s="16" t="str">
        <f>IF(COUNTA('Saisie des résultats'!$BF$24)=0,"",'Saisie des résultats'!$BF$24)</f>
        <v/>
      </c>
      <c r="AJ55" s="16" t="e">
        <f>IF(COUNTA('Saisie des résultats'!#REF!)=0,"",'Saisie des résultats'!#REF!)</f>
        <v>#REF!</v>
      </c>
      <c r="AK55" s="16" t="str">
        <f>IF(COUNTA('Saisie des résultats'!$BF$25)=0,"",'Saisie des résultats'!$BF$25)</f>
        <v/>
      </c>
      <c r="AL55" s="16" t="e">
        <f>IF(COUNTA('Saisie des résultats'!#REF!)=0,"",'Saisie des résultats'!#REF!)</f>
        <v>#REF!</v>
      </c>
      <c r="AM55" s="16" t="str">
        <f>IF(COUNTA('Saisie des résultats'!$BF$26)=0,"",'Saisie des résultats'!$BF$26)</f>
        <v/>
      </c>
      <c r="AN55" s="16" t="e">
        <f>IF(COUNTA('Saisie des résultats'!#REF!)=0,"",'Saisie des résultats'!#REF!)</f>
        <v>#REF!</v>
      </c>
      <c r="AO55" s="16" t="str">
        <f>IF(COUNTA('Saisie des résultats'!$BF$27)=0,"",'Saisie des résultats'!$BF$27)</f>
        <v/>
      </c>
      <c r="AP55" s="16" t="str">
        <f>IF(COUNTA('Épreuves facultatives'!$DE$6)=0,"",'Épreuves facultatives'!$DE$6)</f>
        <v/>
      </c>
      <c r="AQ55" s="16" t="str">
        <f>IF(COUNTA('Saisie des résultats'!$BF$28)=0,"",'Saisie des résultats'!$BF$28)</f>
        <v/>
      </c>
      <c r="AR55" s="16" t="str">
        <f>IF(COUNTA('Épreuves facultatives'!$DE$7)=0,"",'Épreuves facultatives'!$DE$7)</f>
        <v/>
      </c>
      <c r="AS55" s="16" t="str">
        <f>IF(COUNTA('Saisie des résultats'!$BF$29)=0,"",'Saisie des résultats'!$BF$29)</f>
        <v/>
      </c>
      <c r="AT55" s="16" t="str">
        <f>IF(COUNTA('Épreuves facultatives'!$DE$8)=0,"",'Épreuves facultatives'!$DE$8)</f>
        <v/>
      </c>
      <c r="AU55" s="16" t="str">
        <f>IF(COUNTA('Saisie des résultats'!$BF$30)=0,"",'Saisie des résultats'!$BF$30)</f>
        <v/>
      </c>
      <c r="AV55" s="16" t="str">
        <f>IF(COUNTA('Épreuves facultatives'!$DE$9)=0,"",'Épreuves facultatives'!$DE$9)</f>
        <v/>
      </c>
      <c r="AW55" s="16" t="str">
        <f>IF(COUNTA('Saisie des résultats'!$BF$31)=0,"",'Saisie des résultats'!$BF$31)</f>
        <v/>
      </c>
      <c r="AX55" s="16" t="str">
        <f>IF(COUNTA('Épreuves facultatives'!$DE$10)=0,"",'Épreuves facultatives'!$DE$10)</f>
        <v/>
      </c>
      <c r="AY55" s="16" t="str">
        <f>IF(COUNTA('Épreuves facultatives'!$DD$11)=0,"",'Épreuves facultatives'!$DD$11)</f>
        <v/>
      </c>
      <c r="AZ55" s="16" t="str">
        <f>IF(COUNTA('Épreuves facultatives'!$DE$11)=0,"",'Épreuves facultatives'!$DE$11)</f>
        <v/>
      </c>
      <c r="BA55" s="16" t="str">
        <f>IF(COUNTA('Épreuves facultatives'!$DD$12)=0,"",'Épreuves facultatives'!$DD$12)</f>
        <v/>
      </c>
      <c r="BB55" s="16" t="str">
        <f>IF(COUNTA('Épreuves facultatives'!$DE$12)=0,"",'Épreuves facultatives'!$DE$12)</f>
        <v/>
      </c>
      <c r="BC55" s="16" t="str">
        <f>IF(COUNTA('Épreuves facultatives'!$DD$13)=0,"",'Épreuves facultatives'!$DD$13)</f>
        <v/>
      </c>
      <c r="BD55" s="16" t="str">
        <f>IF(COUNTA('Épreuves facultatives'!$DE$13)=0,"",'Épreuves facultatives'!$DE$13)</f>
        <v/>
      </c>
      <c r="BE55" s="16" t="str">
        <f>IF(COUNTA('Épreuves facultatives'!$DD$14)=0,"",'Épreuves facultatives'!$DD$14)</f>
        <v/>
      </c>
      <c r="BF55" s="16" t="str">
        <f>IF(COUNTA('Épreuves facultatives'!$DE$14)=0,"",'Épreuves facultatives'!$DE$14)</f>
        <v/>
      </c>
      <c r="BG55" s="16" t="str">
        <f>IF(COUNTA('Épreuves facultatives'!$DD$15)=0,"",'Épreuves facultatives'!$DD$15)</f>
        <v/>
      </c>
      <c r="BH55" s="16" t="str">
        <f>IF(COUNTA('Épreuves facultatives'!$DE$15)=0,"",'Épreuves facultatives'!$DE$15)</f>
        <v/>
      </c>
      <c r="BI55" s="16" t="str">
        <f>IF(COUNTA('Saisie des résultats'!$BF$29)=0,"",'Saisie des résultats'!$BF$29)</f>
        <v/>
      </c>
      <c r="BJ55" s="16" t="e">
        <f>IF(COUNTA('Saisie des résultats'!#REF!)=0,"",'Saisie des résultats'!#REF!)</f>
        <v>#REF!</v>
      </c>
      <c r="BK55" s="16" t="str">
        <f>IF(COUNTA('Saisie des résultats'!$BF$28)=0,"",'Saisie des résultats'!$BF$28)</f>
        <v/>
      </c>
      <c r="BL55" s="16" t="e">
        <f>IF(COUNTA('Saisie des résultats'!#REF!)=0,"",'Saisie des résultats'!#REF!)</f>
        <v>#REF!</v>
      </c>
      <c r="BM55" s="16" t="e">
        <f>IF(COUNTA('Saisie des résultats'!#REF!)=0,"",'Saisie des résultats'!#REF!)</f>
        <v>#REF!</v>
      </c>
      <c r="BZ55" s="217" t="str">
        <f t="shared" si="0"/>
        <v/>
      </c>
      <c r="CB55" s="217" t="str">
        <f t="shared" si="1"/>
        <v/>
      </c>
    </row>
    <row r="56" spans="1:80">
      <c r="A56" s="11" t="str">
        <f>'Liste élèves'!A59</f>
        <v/>
      </c>
      <c r="B56" s="17" t="str">
        <f>références!K54</f>
        <v/>
      </c>
      <c r="C56" s="16" t="str">
        <f>IF(COUNTA('Saisie des résultats'!$BG$8)=0,"",'Saisie des résultats'!$BG$8)</f>
        <v/>
      </c>
      <c r="D56" s="16" t="e">
        <f>IF(COUNTA('Saisie des résultats'!#REF!)=0,"",'Saisie des résultats'!#REF!)</f>
        <v>#REF!</v>
      </c>
      <c r="E56" s="16" t="str">
        <f>IF(COUNTA('Saisie des résultats'!$BG$9)=0,"",'Saisie des résultats'!$BG$9)</f>
        <v/>
      </c>
      <c r="F56" s="16" t="e">
        <f>IF(COUNTA('Saisie des résultats'!#REF!)=0,"",'Saisie des résultats'!#REF!)</f>
        <v>#REF!</v>
      </c>
      <c r="G56" s="16" t="str">
        <f>IF(COUNTA('Saisie des résultats'!$BG$10)=0,"",'Saisie des résultats'!$BG$10)</f>
        <v/>
      </c>
      <c r="H56" s="16" t="e">
        <f>IF(COUNTA('Saisie des résultats'!#REF!)=0,"",'Saisie des résultats'!#REF!)</f>
        <v>#REF!</v>
      </c>
      <c r="I56" s="16" t="str">
        <f>IF(COUNTA('Saisie des résultats'!$BG$11)=0,"",'Saisie des résultats'!$BG$11)</f>
        <v/>
      </c>
      <c r="J56" s="16" t="e">
        <f>IF(COUNTA('Saisie des résultats'!#REF!)=0,"",'Saisie des résultats'!#REF!)</f>
        <v>#REF!</v>
      </c>
      <c r="K56" s="16" t="str">
        <f>IF(COUNTA('Saisie des résultats'!$BG$12)=0,"",'Saisie des résultats'!$BG$12)</f>
        <v/>
      </c>
      <c r="L56" s="16" t="e">
        <f>IF(COUNTA('Saisie des résultats'!#REF!)=0,"",'Saisie des résultats'!#REF!)</f>
        <v>#REF!</v>
      </c>
      <c r="M56" s="16" t="str">
        <f>IF(COUNTA('Saisie des résultats'!$BG$13)=0,"",'Saisie des résultats'!$BG$13)</f>
        <v/>
      </c>
      <c r="N56" s="16" t="e">
        <f>IF(COUNTA('Saisie des résultats'!#REF!)=0,"",'Saisie des résultats'!#REF!)</f>
        <v>#REF!</v>
      </c>
      <c r="O56" s="16" t="str">
        <f>IF(COUNTA('Saisie des résultats'!$BG$14)=0,"",'Saisie des résultats'!$BG$14)</f>
        <v/>
      </c>
      <c r="P56" s="16" t="e">
        <f>IF(COUNTA('Saisie des résultats'!#REF!)=0,"",'Saisie des résultats'!#REF!)</f>
        <v>#REF!</v>
      </c>
      <c r="Q56" s="16" t="str">
        <f>IF(COUNTA('Saisie des résultats'!$BG$15)=0,"",'Saisie des résultats'!$BG$15)</f>
        <v/>
      </c>
      <c r="R56" s="16" t="e">
        <f>IF(COUNTA('Saisie des résultats'!#REF!)=0,"",'Saisie des résultats'!#REF!)</f>
        <v>#REF!</v>
      </c>
      <c r="S56" s="16" t="str">
        <f>IF(COUNTA('Saisie des résultats'!$BG$16)=0,"",'Saisie des résultats'!$BG$16)</f>
        <v/>
      </c>
      <c r="T56" s="16" t="e">
        <f>IF(COUNTA('Saisie des résultats'!#REF!)=0,"",'Saisie des résultats'!#REF!)</f>
        <v>#REF!</v>
      </c>
      <c r="U56" s="16" t="str">
        <f>IF(COUNTA('Saisie des résultats'!$BG$17)=0,"",'Saisie des résultats'!$BG$17)</f>
        <v/>
      </c>
      <c r="V56" s="16" t="e">
        <f>IF(COUNTA('Saisie des résultats'!#REF!)=0,"",'Saisie des résultats'!#REF!)</f>
        <v>#REF!</v>
      </c>
      <c r="W56" s="16" t="str">
        <f>IF(COUNTA('Saisie des résultats'!$BG$18)=0,"",'Saisie des résultats'!$BG$18)</f>
        <v/>
      </c>
      <c r="X56" s="16" t="e">
        <f>IF(COUNTA('Saisie des résultats'!#REF!)=0,"",'Saisie des résultats'!#REF!)</f>
        <v>#REF!</v>
      </c>
      <c r="Y56" s="16" t="str">
        <f>IF(COUNTA('Saisie des résultats'!$BG$19)=0,"",'Saisie des résultats'!$BG$19)</f>
        <v/>
      </c>
      <c r="Z56" s="16" t="e">
        <f>IF(COUNTA('Saisie des résultats'!#REF!)=0,"",'Saisie des résultats'!#REF!)</f>
        <v>#REF!</v>
      </c>
      <c r="AA56" s="16" t="str">
        <f>IF(COUNTA('Saisie des résultats'!$BG$20)=0,"",'Saisie des résultats'!$BG$20)</f>
        <v/>
      </c>
      <c r="AB56" s="16" t="e">
        <f>IF(COUNTA('Saisie des résultats'!#REF!)=0,"",'Saisie des résultats'!#REF!)</f>
        <v>#REF!</v>
      </c>
      <c r="AC56" s="16" t="str">
        <f>IF(COUNTA('Saisie des résultats'!$BG$21)=0,"",'Saisie des résultats'!$BG$21)</f>
        <v/>
      </c>
      <c r="AD56" s="16" t="e">
        <f>IF(COUNTA('Saisie des résultats'!#REF!)=0,"",'Saisie des résultats'!#REF!)</f>
        <v>#REF!</v>
      </c>
      <c r="AE56" s="16" t="str">
        <f>IF(COUNTA('Saisie des résultats'!$BG$22)=0,"",'Saisie des résultats'!$BG$22)</f>
        <v/>
      </c>
      <c r="AF56" s="16" t="e">
        <f>IF(COUNTA('Saisie des résultats'!#REF!)=0,"",'Saisie des résultats'!#REF!)</f>
        <v>#REF!</v>
      </c>
      <c r="AG56" s="16" t="str">
        <f>IF(COUNTA('Saisie des résultats'!$BG$23)=0,"",'Saisie des résultats'!$BG$23)</f>
        <v/>
      </c>
      <c r="AH56" s="16" t="e">
        <f>IF(COUNTA('Saisie des résultats'!#REF!)=0,"",'Saisie des résultats'!#REF!)</f>
        <v>#REF!</v>
      </c>
      <c r="AI56" s="16" t="str">
        <f>IF(COUNTA('Saisie des résultats'!$BG$24)=0,"",'Saisie des résultats'!$BG$24)</f>
        <v/>
      </c>
      <c r="AJ56" s="16" t="e">
        <f>IF(COUNTA('Saisie des résultats'!#REF!)=0,"",'Saisie des résultats'!#REF!)</f>
        <v>#REF!</v>
      </c>
      <c r="AK56" s="16" t="str">
        <f>IF(COUNTA('Saisie des résultats'!$BG$25)=0,"",'Saisie des résultats'!$BG$25)</f>
        <v/>
      </c>
      <c r="AL56" s="16" t="e">
        <f>IF(COUNTA('Saisie des résultats'!#REF!)=0,"",'Saisie des résultats'!#REF!)</f>
        <v>#REF!</v>
      </c>
      <c r="AM56" s="16" t="str">
        <f>IF(COUNTA('Saisie des résultats'!$BG$26)=0,"",'Saisie des résultats'!$BG$26)</f>
        <v/>
      </c>
      <c r="AN56" s="16" t="e">
        <f>IF(COUNTA('Saisie des résultats'!#REF!)=0,"",'Saisie des résultats'!#REF!)</f>
        <v>#REF!</v>
      </c>
      <c r="AO56" s="16" t="str">
        <f>IF(COUNTA('Saisie des résultats'!$BG$27)=0,"",'Saisie des résultats'!$BG$27)</f>
        <v/>
      </c>
      <c r="AP56" s="16" t="str">
        <f>IF(COUNTA('Épreuves facultatives'!$DG$6)=0,"",'Épreuves facultatives'!$DG$6)</f>
        <v/>
      </c>
      <c r="AQ56" s="16" t="str">
        <f>IF(COUNTA('Saisie des résultats'!$BG$28)=0,"",'Saisie des résultats'!$BG$28)</f>
        <v/>
      </c>
      <c r="AR56" s="16" t="str">
        <f>IF(COUNTA('Épreuves facultatives'!$DG$7)=0,"",'Épreuves facultatives'!$DG$7)</f>
        <v/>
      </c>
      <c r="AS56" s="16" t="str">
        <f>IF(COUNTA('Saisie des résultats'!$BG$29)=0,"",'Saisie des résultats'!$BG$29)</f>
        <v/>
      </c>
      <c r="AT56" s="16" t="str">
        <f>IF(COUNTA('Épreuves facultatives'!$DG$8)=0,"",'Épreuves facultatives'!$DG$8)</f>
        <v/>
      </c>
      <c r="AU56" s="16" t="str">
        <f>IF(COUNTA('Saisie des résultats'!$BG$30)=0,"",'Saisie des résultats'!$BG$30)</f>
        <v/>
      </c>
      <c r="AV56" s="16" t="str">
        <f>IF(COUNTA('Épreuves facultatives'!$DG$9)=0,"",'Épreuves facultatives'!$DG$9)</f>
        <v/>
      </c>
      <c r="AW56" s="16" t="str">
        <f>IF(COUNTA('Saisie des résultats'!$BG$31)=0,"",'Saisie des résultats'!$BG$31)</f>
        <v/>
      </c>
      <c r="AX56" s="16" t="str">
        <f>IF(COUNTA('Épreuves facultatives'!$DG$10)=0,"",'Épreuves facultatives'!$DG$10)</f>
        <v/>
      </c>
      <c r="AY56" s="16" t="str">
        <f>IF(COUNTA('Épreuves facultatives'!$DF$11)=0,"",'Épreuves facultatives'!$DF$11)</f>
        <v/>
      </c>
      <c r="AZ56" s="16" t="str">
        <f>IF(COUNTA('Épreuves facultatives'!$DG$11)=0,"",'Épreuves facultatives'!$DG$11)</f>
        <v/>
      </c>
      <c r="BA56" s="16" t="str">
        <f>IF(COUNTA('Épreuves facultatives'!$DF$12)=0,"",'Épreuves facultatives'!$DF$12)</f>
        <v/>
      </c>
      <c r="BB56" s="16" t="str">
        <f>IF(COUNTA('Épreuves facultatives'!$DG$12)=0,"",'Épreuves facultatives'!$DG$12)</f>
        <v/>
      </c>
      <c r="BC56" s="16" t="str">
        <f>IF(COUNTA('Épreuves facultatives'!$DF$13)=0,"",'Épreuves facultatives'!$DF$13)</f>
        <v/>
      </c>
      <c r="BD56" s="16" t="str">
        <f>IF(COUNTA('Épreuves facultatives'!$DG$13)=0,"",'Épreuves facultatives'!$DG$13)</f>
        <v/>
      </c>
      <c r="BE56" s="16" t="str">
        <f>IF(COUNTA('Épreuves facultatives'!$DF$14)=0,"",'Épreuves facultatives'!$DF$14)</f>
        <v/>
      </c>
      <c r="BF56" s="16" t="str">
        <f>IF(COUNTA('Épreuves facultatives'!$DG$14)=0,"",'Épreuves facultatives'!$DG$14)</f>
        <v/>
      </c>
      <c r="BG56" s="16" t="str">
        <f>IF(COUNTA('Épreuves facultatives'!$DF$15)=0,"",'Épreuves facultatives'!$DF$15)</f>
        <v/>
      </c>
      <c r="BH56" s="16" t="str">
        <f>IF(COUNTA('Épreuves facultatives'!$DG$15)=0,"",'Épreuves facultatives'!$DG$15)</f>
        <v/>
      </c>
      <c r="BI56" s="16" t="str">
        <f>IF(COUNTA('Saisie des résultats'!$BG$29)=0,"",'Saisie des résultats'!$BG$29)</f>
        <v/>
      </c>
      <c r="BJ56" s="16" t="e">
        <f>IF(COUNTA('Saisie des résultats'!#REF!)=0,"",'Saisie des résultats'!#REF!)</f>
        <v>#REF!</v>
      </c>
      <c r="BK56" s="16" t="str">
        <f>IF(COUNTA('Saisie des résultats'!$BG$28)=0,"",'Saisie des résultats'!$BG$28)</f>
        <v/>
      </c>
      <c r="BL56" s="16" t="e">
        <f>IF(COUNTA('Saisie des résultats'!#REF!)=0,"",'Saisie des résultats'!#REF!)</f>
        <v>#REF!</v>
      </c>
      <c r="BM56" s="16" t="e">
        <f>IF(COUNTA('Saisie des résultats'!#REF!)=0,"",'Saisie des résultats'!#REF!)</f>
        <v>#REF!</v>
      </c>
      <c r="BZ56" s="217" t="str">
        <f t="shared" si="0"/>
        <v/>
      </c>
      <c r="CB56" s="217" t="str">
        <f t="shared" si="1"/>
        <v/>
      </c>
    </row>
    <row r="57" spans="1:80">
      <c r="A57" s="11" t="str">
        <f>'Liste élèves'!A60</f>
        <v/>
      </c>
      <c r="B57" s="17" t="str">
        <f>références!K55</f>
        <v/>
      </c>
      <c r="C57" s="16" t="str">
        <f>IF(COUNTA('Saisie des résultats'!$BH$8)=0,"",'Saisie des résultats'!$BH$8)</f>
        <v/>
      </c>
      <c r="D57" s="16" t="e">
        <f>IF(COUNTA('Saisie des résultats'!#REF!)=0,"",'Saisie des résultats'!#REF!)</f>
        <v>#REF!</v>
      </c>
      <c r="E57" s="16" t="str">
        <f>IF(COUNTA('Saisie des résultats'!$BH$9)=0,"",'Saisie des résultats'!$BH$9)</f>
        <v/>
      </c>
      <c r="F57" s="16" t="e">
        <f>IF(COUNTA('Saisie des résultats'!#REF!)=0,"",'Saisie des résultats'!#REF!)</f>
        <v>#REF!</v>
      </c>
      <c r="G57" s="16" t="str">
        <f>IF(COUNTA('Saisie des résultats'!$BH$10)=0,"",'Saisie des résultats'!$BH$10)</f>
        <v/>
      </c>
      <c r="H57" s="16" t="e">
        <f>IF(COUNTA('Saisie des résultats'!#REF!)=0,"",'Saisie des résultats'!#REF!)</f>
        <v>#REF!</v>
      </c>
      <c r="I57" s="16" t="str">
        <f>IF(COUNTA('Saisie des résultats'!$BH$11)=0,"",'Saisie des résultats'!$BH$11)</f>
        <v/>
      </c>
      <c r="J57" s="16" t="e">
        <f>IF(COUNTA('Saisie des résultats'!#REF!)=0,"",'Saisie des résultats'!#REF!)</f>
        <v>#REF!</v>
      </c>
      <c r="K57" s="16" t="str">
        <f>IF(COUNTA('Saisie des résultats'!$BH$12)=0,"",'Saisie des résultats'!$BH$12)</f>
        <v/>
      </c>
      <c r="L57" s="16" t="e">
        <f>IF(COUNTA('Saisie des résultats'!#REF!)=0,"",'Saisie des résultats'!#REF!)</f>
        <v>#REF!</v>
      </c>
      <c r="M57" s="16" t="str">
        <f>IF(COUNTA('Saisie des résultats'!$BH$13)=0,"",'Saisie des résultats'!$BH$13)</f>
        <v/>
      </c>
      <c r="N57" s="16" t="e">
        <f>IF(COUNTA('Saisie des résultats'!#REF!)=0,"",'Saisie des résultats'!#REF!)</f>
        <v>#REF!</v>
      </c>
      <c r="O57" s="16" t="str">
        <f>IF(COUNTA('Saisie des résultats'!$BH$14)=0,"",'Saisie des résultats'!$BH$14)</f>
        <v/>
      </c>
      <c r="P57" s="16" t="e">
        <f>IF(COUNTA('Saisie des résultats'!#REF!)=0,"",'Saisie des résultats'!#REF!)</f>
        <v>#REF!</v>
      </c>
      <c r="Q57" s="16" t="str">
        <f>IF(COUNTA('Saisie des résultats'!$BH$15)=0,"",'Saisie des résultats'!$BH$15)</f>
        <v/>
      </c>
      <c r="R57" s="16" t="e">
        <f>IF(COUNTA('Saisie des résultats'!#REF!)=0,"",'Saisie des résultats'!#REF!)</f>
        <v>#REF!</v>
      </c>
      <c r="S57" s="16" t="str">
        <f>IF(COUNTA('Saisie des résultats'!$BH$16)=0,"",'Saisie des résultats'!$BH$16)</f>
        <v/>
      </c>
      <c r="T57" s="16" t="e">
        <f>IF(COUNTA('Saisie des résultats'!#REF!)=0,"",'Saisie des résultats'!#REF!)</f>
        <v>#REF!</v>
      </c>
      <c r="U57" s="16" t="str">
        <f>IF(COUNTA('Saisie des résultats'!$BH$17)=0,"",'Saisie des résultats'!$BH$17)</f>
        <v/>
      </c>
      <c r="V57" s="16" t="e">
        <f>IF(COUNTA('Saisie des résultats'!#REF!)=0,"",'Saisie des résultats'!#REF!)</f>
        <v>#REF!</v>
      </c>
      <c r="W57" s="16" t="str">
        <f>IF(COUNTA('Saisie des résultats'!$BH$18)=0,"",'Saisie des résultats'!$BH$18)</f>
        <v/>
      </c>
      <c r="X57" s="16" t="e">
        <f>IF(COUNTA('Saisie des résultats'!#REF!)=0,"",'Saisie des résultats'!#REF!)</f>
        <v>#REF!</v>
      </c>
      <c r="Y57" s="16" t="str">
        <f>IF(COUNTA('Saisie des résultats'!$BH$19)=0,"",'Saisie des résultats'!$BH$19)</f>
        <v/>
      </c>
      <c r="Z57" s="16" t="e">
        <f>IF(COUNTA('Saisie des résultats'!#REF!)=0,"",'Saisie des résultats'!#REF!)</f>
        <v>#REF!</v>
      </c>
      <c r="AA57" s="16" t="str">
        <f>IF(COUNTA('Saisie des résultats'!$BH$20)=0,"",'Saisie des résultats'!$BH$20)</f>
        <v/>
      </c>
      <c r="AB57" s="16" t="e">
        <f>IF(COUNTA('Saisie des résultats'!#REF!)=0,"",'Saisie des résultats'!#REF!)</f>
        <v>#REF!</v>
      </c>
      <c r="AC57" s="16" t="str">
        <f>IF(COUNTA('Saisie des résultats'!$BH$21)=0,"",'Saisie des résultats'!$BH$21)</f>
        <v/>
      </c>
      <c r="AD57" s="16" t="e">
        <f>IF(COUNTA('Saisie des résultats'!#REF!)=0,"",'Saisie des résultats'!#REF!)</f>
        <v>#REF!</v>
      </c>
      <c r="AE57" s="16" t="str">
        <f>IF(COUNTA('Saisie des résultats'!$BH$22)=0,"",'Saisie des résultats'!$BH$22)</f>
        <v/>
      </c>
      <c r="AF57" s="16" t="e">
        <f>IF(COUNTA('Saisie des résultats'!#REF!)=0,"",'Saisie des résultats'!#REF!)</f>
        <v>#REF!</v>
      </c>
      <c r="AG57" s="16" t="str">
        <f>IF(COUNTA('Saisie des résultats'!$BH$23)=0,"",'Saisie des résultats'!$BH$23)</f>
        <v/>
      </c>
      <c r="AH57" s="16" t="e">
        <f>IF(COUNTA('Saisie des résultats'!#REF!)=0,"",'Saisie des résultats'!#REF!)</f>
        <v>#REF!</v>
      </c>
      <c r="AI57" s="16" t="str">
        <f>IF(COUNTA('Saisie des résultats'!$BH$24)=0,"",'Saisie des résultats'!$BH$24)</f>
        <v/>
      </c>
      <c r="AJ57" s="16" t="e">
        <f>IF(COUNTA('Saisie des résultats'!#REF!)=0,"",'Saisie des résultats'!#REF!)</f>
        <v>#REF!</v>
      </c>
      <c r="AK57" s="16" t="str">
        <f>IF(COUNTA('Saisie des résultats'!$BH$25)=0,"",'Saisie des résultats'!$BH$25)</f>
        <v/>
      </c>
      <c r="AL57" s="16" t="e">
        <f>IF(COUNTA('Saisie des résultats'!#REF!)=0,"",'Saisie des résultats'!#REF!)</f>
        <v>#REF!</v>
      </c>
      <c r="AM57" s="16" t="str">
        <f>IF(COUNTA('Saisie des résultats'!$BH$26)=0,"",'Saisie des résultats'!$BH$26)</f>
        <v/>
      </c>
      <c r="AN57" s="16" t="e">
        <f>IF(COUNTA('Saisie des résultats'!#REF!)=0,"",'Saisie des résultats'!#REF!)</f>
        <v>#REF!</v>
      </c>
      <c r="AO57" s="16" t="str">
        <f>IF(COUNTA('Saisie des résultats'!$BH$27)=0,"",'Saisie des résultats'!$BH$27)</f>
        <v/>
      </c>
      <c r="AP57" s="16" t="str">
        <f>IF(COUNTA('Épreuves facultatives'!$DI$6)=0,"",'Épreuves facultatives'!$DI$6)</f>
        <v/>
      </c>
      <c r="AQ57" s="16" t="str">
        <f>IF(COUNTA('Saisie des résultats'!$BH$28)=0,"",'Saisie des résultats'!$BH$28)</f>
        <v/>
      </c>
      <c r="AR57" s="16" t="str">
        <f>IF(COUNTA('Épreuves facultatives'!$DI$7)=0,"",'Épreuves facultatives'!$DI$7)</f>
        <v/>
      </c>
      <c r="AS57" s="16" t="str">
        <f>IF(COUNTA('Saisie des résultats'!$BH$29)=0,"",'Saisie des résultats'!$BH$29)</f>
        <v/>
      </c>
      <c r="AT57" s="16" t="str">
        <f>IF(COUNTA('Épreuves facultatives'!$DI$8)=0,"",'Épreuves facultatives'!$DI$8)</f>
        <v/>
      </c>
      <c r="AU57" s="16" t="str">
        <f>IF(COUNTA('Saisie des résultats'!$BH$30)=0,"",'Saisie des résultats'!$BH$30)</f>
        <v/>
      </c>
      <c r="AV57" s="16" t="str">
        <f>IF(COUNTA('Épreuves facultatives'!$DI$9)=0,"",'Épreuves facultatives'!$DI$9)</f>
        <v/>
      </c>
      <c r="AW57" s="16" t="str">
        <f>IF(COUNTA('Saisie des résultats'!$BH$31)=0,"",'Saisie des résultats'!$BH$31)</f>
        <v/>
      </c>
      <c r="AX57" s="16" t="str">
        <f>IF(COUNTA('Épreuves facultatives'!$DI$10)=0,"",'Épreuves facultatives'!$DI$10)</f>
        <v/>
      </c>
      <c r="AY57" s="16" t="str">
        <f>IF(COUNTA('Épreuves facultatives'!$DH$11)=0,"",'Épreuves facultatives'!$DH$11)</f>
        <v/>
      </c>
      <c r="AZ57" s="16" t="str">
        <f>IF(COUNTA('Épreuves facultatives'!$DI$11)=0,"",'Épreuves facultatives'!$DI$11)</f>
        <v/>
      </c>
      <c r="BA57" s="16" t="str">
        <f>IF(COUNTA('Épreuves facultatives'!$DH$12)=0,"",'Épreuves facultatives'!$DH$12)</f>
        <v/>
      </c>
      <c r="BB57" s="16" t="str">
        <f>IF(COUNTA('Épreuves facultatives'!$DI$12)=0,"",'Épreuves facultatives'!$DI$12)</f>
        <v/>
      </c>
      <c r="BC57" s="16" t="str">
        <f>IF(COUNTA('Épreuves facultatives'!$DH$13)=0,"",'Épreuves facultatives'!$DH$13)</f>
        <v/>
      </c>
      <c r="BD57" s="16" t="str">
        <f>IF(COUNTA('Épreuves facultatives'!$DI$13)=0,"",'Épreuves facultatives'!$DI$13)</f>
        <v/>
      </c>
      <c r="BE57" s="16" t="str">
        <f>IF(COUNTA('Épreuves facultatives'!$DH$14)=0,"",'Épreuves facultatives'!$DH$14)</f>
        <v/>
      </c>
      <c r="BF57" s="16" t="str">
        <f>IF(COUNTA('Épreuves facultatives'!$DI$14)=0,"",'Épreuves facultatives'!$DI$14)</f>
        <v/>
      </c>
      <c r="BG57" s="16" t="str">
        <f>IF(COUNTA('Épreuves facultatives'!$DH$15)=0,"",'Épreuves facultatives'!$DH$15)</f>
        <v/>
      </c>
      <c r="BH57" s="16" t="str">
        <f>IF(COUNTA('Épreuves facultatives'!$DI$15)=0,"",'Épreuves facultatives'!$DI$15)</f>
        <v/>
      </c>
      <c r="BI57" s="16" t="str">
        <f>IF(COUNTA('Saisie des résultats'!$BH$29)=0,"",'Saisie des résultats'!$BH$29)</f>
        <v/>
      </c>
      <c r="BJ57" s="16" t="e">
        <f>IF(COUNTA('Saisie des résultats'!#REF!)=0,"",'Saisie des résultats'!#REF!)</f>
        <v>#REF!</v>
      </c>
      <c r="BK57" s="16" t="str">
        <f>IF(COUNTA('Saisie des résultats'!$BH$28)=0,"",'Saisie des résultats'!$BH$28)</f>
        <v/>
      </c>
      <c r="BL57" s="16" t="e">
        <f>IF(COUNTA('Saisie des résultats'!#REF!)=0,"",'Saisie des résultats'!#REF!)</f>
        <v>#REF!</v>
      </c>
      <c r="BM57" s="16" t="e">
        <f>IF(COUNTA('Saisie des résultats'!#REF!)=0,"",'Saisie des résultats'!#REF!)</f>
        <v>#REF!</v>
      </c>
      <c r="BZ57" s="217" t="str">
        <f t="shared" si="0"/>
        <v/>
      </c>
      <c r="CB57" s="217" t="str">
        <f t="shared" si="1"/>
        <v/>
      </c>
    </row>
    <row r="58" spans="1:80">
      <c r="A58" s="11" t="str">
        <f>'Liste élèves'!A61</f>
        <v/>
      </c>
      <c r="B58" s="17" t="str">
        <f>références!K56</f>
        <v/>
      </c>
      <c r="C58" s="16" t="str">
        <f>IF(COUNTA('Saisie des résultats'!$BI$8)=0,"",'Saisie des résultats'!$BI$8)</f>
        <v/>
      </c>
      <c r="D58" s="16" t="e">
        <f>IF(COUNTA('Saisie des résultats'!#REF!)=0,"",'Saisie des résultats'!#REF!)</f>
        <v>#REF!</v>
      </c>
      <c r="E58" s="16" t="str">
        <f>IF(COUNTA('Saisie des résultats'!$BI$9)=0,"",'Saisie des résultats'!$BI$9)</f>
        <v/>
      </c>
      <c r="F58" s="16" t="e">
        <f>IF(COUNTA('Saisie des résultats'!#REF!)=0,"",'Saisie des résultats'!#REF!)</f>
        <v>#REF!</v>
      </c>
      <c r="G58" s="16" t="str">
        <f>IF(COUNTA('Saisie des résultats'!$BI$10)=0,"",'Saisie des résultats'!$BI$10)</f>
        <v/>
      </c>
      <c r="H58" s="16" t="e">
        <f>IF(COUNTA('Saisie des résultats'!#REF!)=0,"",'Saisie des résultats'!#REF!)</f>
        <v>#REF!</v>
      </c>
      <c r="I58" s="16" t="str">
        <f>IF(COUNTA('Saisie des résultats'!$BI$11)=0,"",'Saisie des résultats'!$BI$11)</f>
        <v/>
      </c>
      <c r="J58" s="16" t="e">
        <f>IF(COUNTA('Saisie des résultats'!#REF!)=0,"",'Saisie des résultats'!#REF!)</f>
        <v>#REF!</v>
      </c>
      <c r="K58" s="16" t="str">
        <f>IF(COUNTA('Saisie des résultats'!$BI$12)=0,"",'Saisie des résultats'!$BI$12)</f>
        <v/>
      </c>
      <c r="L58" s="16" t="e">
        <f>IF(COUNTA('Saisie des résultats'!#REF!)=0,"",'Saisie des résultats'!#REF!)</f>
        <v>#REF!</v>
      </c>
      <c r="M58" s="16" t="str">
        <f>IF(COUNTA('Saisie des résultats'!$BI$13)=0,"",'Saisie des résultats'!$BI$13)</f>
        <v/>
      </c>
      <c r="N58" s="16" t="e">
        <f>IF(COUNTA('Saisie des résultats'!#REF!)=0,"",'Saisie des résultats'!#REF!)</f>
        <v>#REF!</v>
      </c>
      <c r="O58" s="16" t="str">
        <f>IF(COUNTA('Saisie des résultats'!$BI$14)=0,"",'Saisie des résultats'!$BI$14)</f>
        <v/>
      </c>
      <c r="P58" s="16" t="e">
        <f>IF(COUNTA('Saisie des résultats'!#REF!)=0,"",'Saisie des résultats'!#REF!)</f>
        <v>#REF!</v>
      </c>
      <c r="Q58" s="16" t="str">
        <f>IF(COUNTA('Saisie des résultats'!$BI$15)=0,"",'Saisie des résultats'!$BI$15)</f>
        <v/>
      </c>
      <c r="R58" s="16" t="e">
        <f>IF(COUNTA('Saisie des résultats'!#REF!)=0,"",'Saisie des résultats'!#REF!)</f>
        <v>#REF!</v>
      </c>
      <c r="S58" s="16" t="str">
        <f>IF(COUNTA('Saisie des résultats'!$BI$16)=0,"",'Saisie des résultats'!$BI$16)</f>
        <v/>
      </c>
      <c r="T58" s="16" t="e">
        <f>IF(COUNTA('Saisie des résultats'!#REF!)=0,"",'Saisie des résultats'!#REF!)</f>
        <v>#REF!</v>
      </c>
      <c r="U58" s="16" t="str">
        <f>IF(COUNTA('Saisie des résultats'!$BI$17)=0,"",'Saisie des résultats'!$BI$17)</f>
        <v/>
      </c>
      <c r="V58" s="16" t="e">
        <f>IF(COUNTA('Saisie des résultats'!#REF!)=0,"",'Saisie des résultats'!#REF!)</f>
        <v>#REF!</v>
      </c>
      <c r="W58" s="16" t="str">
        <f>IF(COUNTA('Saisie des résultats'!$BI$18)=0,"",'Saisie des résultats'!$BI$18)</f>
        <v/>
      </c>
      <c r="X58" s="16" t="e">
        <f>IF(COUNTA('Saisie des résultats'!#REF!)=0,"",'Saisie des résultats'!#REF!)</f>
        <v>#REF!</v>
      </c>
      <c r="Y58" s="16" t="str">
        <f>IF(COUNTA('Saisie des résultats'!$BI$19)=0,"",'Saisie des résultats'!$BI$19)</f>
        <v/>
      </c>
      <c r="Z58" s="16" t="e">
        <f>IF(COUNTA('Saisie des résultats'!#REF!)=0,"",'Saisie des résultats'!#REF!)</f>
        <v>#REF!</v>
      </c>
      <c r="AA58" s="16" t="str">
        <f>IF(COUNTA('Saisie des résultats'!$BI$20)=0,"",'Saisie des résultats'!$BI$20)</f>
        <v/>
      </c>
      <c r="AB58" s="16" t="e">
        <f>IF(COUNTA('Saisie des résultats'!#REF!)=0,"",'Saisie des résultats'!#REF!)</f>
        <v>#REF!</v>
      </c>
      <c r="AC58" s="16" t="str">
        <f>IF(COUNTA('Saisie des résultats'!$BI$21)=0,"",'Saisie des résultats'!$BI$21)</f>
        <v/>
      </c>
      <c r="AD58" s="16" t="e">
        <f>IF(COUNTA('Saisie des résultats'!#REF!)=0,"",'Saisie des résultats'!#REF!)</f>
        <v>#REF!</v>
      </c>
      <c r="AE58" s="16" t="str">
        <f>IF(COUNTA('Saisie des résultats'!$BI$22)=0,"",'Saisie des résultats'!$BI$22)</f>
        <v/>
      </c>
      <c r="AF58" s="16" t="e">
        <f>IF(COUNTA('Saisie des résultats'!#REF!)=0,"",'Saisie des résultats'!#REF!)</f>
        <v>#REF!</v>
      </c>
      <c r="AG58" s="16" t="str">
        <f>IF(COUNTA('Saisie des résultats'!$BI$23)=0,"",'Saisie des résultats'!$BI$23)</f>
        <v/>
      </c>
      <c r="AH58" s="16" t="e">
        <f>IF(COUNTA('Saisie des résultats'!#REF!)=0,"",'Saisie des résultats'!#REF!)</f>
        <v>#REF!</v>
      </c>
      <c r="AI58" s="16" t="str">
        <f>IF(COUNTA('Saisie des résultats'!$BI$24)=0,"",'Saisie des résultats'!$BI$24)</f>
        <v/>
      </c>
      <c r="AJ58" s="16" t="e">
        <f>IF(COUNTA('Saisie des résultats'!#REF!)=0,"",'Saisie des résultats'!#REF!)</f>
        <v>#REF!</v>
      </c>
      <c r="AK58" s="16" t="str">
        <f>IF(COUNTA('Saisie des résultats'!$BI$25)=0,"",'Saisie des résultats'!$BI$25)</f>
        <v/>
      </c>
      <c r="AL58" s="16" t="e">
        <f>IF(COUNTA('Saisie des résultats'!#REF!)=0,"",'Saisie des résultats'!#REF!)</f>
        <v>#REF!</v>
      </c>
      <c r="AM58" s="16" t="str">
        <f>IF(COUNTA('Saisie des résultats'!$BI$26)=0,"",'Saisie des résultats'!$BI$26)</f>
        <v/>
      </c>
      <c r="AN58" s="16" t="e">
        <f>IF(COUNTA('Saisie des résultats'!#REF!)=0,"",'Saisie des résultats'!#REF!)</f>
        <v>#REF!</v>
      </c>
      <c r="AO58" s="16" t="str">
        <f>IF(COUNTA('Saisie des résultats'!$BI$27)=0,"",'Saisie des résultats'!$BI$27)</f>
        <v/>
      </c>
      <c r="AP58" s="16" t="str">
        <f>IF(COUNTA('Épreuves facultatives'!$DK$6)=0,"",'Épreuves facultatives'!$DK$6)</f>
        <v/>
      </c>
      <c r="AQ58" s="16" t="str">
        <f>IF(COUNTA('Saisie des résultats'!$BI$28)=0,"",'Saisie des résultats'!$BI$28)</f>
        <v/>
      </c>
      <c r="AR58" s="16" t="str">
        <f>IF(COUNTA('Épreuves facultatives'!$DK$7)=0,"",'Épreuves facultatives'!$DK$7)</f>
        <v/>
      </c>
      <c r="AS58" s="16" t="str">
        <f>IF(COUNTA('Saisie des résultats'!$BI$29)=0,"",'Saisie des résultats'!$BI$29)</f>
        <v/>
      </c>
      <c r="AT58" s="16" t="str">
        <f>IF(COUNTA('Épreuves facultatives'!$DK$8)=0,"",'Épreuves facultatives'!$DK$8)</f>
        <v/>
      </c>
      <c r="AU58" s="16" t="str">
        <f>IF(COUNTA('Saisie des résultats'!$BI$30)=0,"",'Saisie des résultats'!$BI$30)</f>
        <v/>
      </c>
      <c r="AV58" s="16" t="str">
        <f>IF(COUNTA('Épreuves facultatives'!$DK$9)=0,"",'Épreuves facultatives'!$DK$9)</f>
        <v/>
      </c>
      <c r="AW58" s="16" t="str">
        <f>IF(COUNTA('Saisie des résultats'!$BI$31)=0,"",'Saisie des résultats'!$BI$31)</f>
        <v/>
      </c>
      <c r="AX58" s="16" t="str">
        <f>IF(COUNTA('Épreuves facultatives'!$DK$10)=0,"",'Épreuves facultatives'!$DK$10)</f>
        <v/>
      </c>
      <c r="AY58" s="16" t="str">
        <f>IF(COUNTA('Épreuves facultatives'!$DJ$11)=0,"",'Épreuves facultatives'!$DJ$11)</f>
        <v/>
      </c>
      <c r="AZ58" s="16" t="str">
        <f>IF(COUNTA('Épreuves facultatives'!$DK$11)=0,"",'Épreuves facultatives'!$DK$11)</f>
        <v/>
      </c>
      <c r="BA58" s="16" t="str">
        <f>IF(COUNTA('Épreuves facultatives'!$DJ$12)=0,"",'Épreuves facultatives'!$DJ$12)</f>
        <v/>
      </c>
      <c r="BB58" s="16" t="str">
        <f>IF(COUNTA('Épreuves facultatives'!$DK$12)=0,"",'Épreuves facultatives'!$DK$12)</f>
        <v/>
      </c>
      <c r="BC58" s="16" t="str">
        <f>IF(COUNTA('Épreuves facultatives'!$DJ$13)=0,"",'Épreuves facultatives'!$DJ$13)</f>
        <v/>
      </c>
      <c r="BD58" s="16" t="str">
        <f>IF(COUNTA('Épreuves facultatives'!$DK$13)=0,"",'Épreuves facultatives'!$DK$13)</f>
        <v/>
      </c>
      <c r="BE58" s="16" t="str">
        <f>IF(COUNTA('Épreuves facultatives'!$DJ$14)=0,"",'Épreuves facultatives'!$DJ$14)</f>
        <v/>
      </c>
      <c r="BF58" s="16" t="str">
        <f>IF(COUNTA('Épreuves facultatives'!$DK$14)=0,"",'Épreuves facultatives'!$DK$14)</f>
        <v/>
      </c>
      <c r="BG58" s="16" t="str">
        <f>IF(COUNTA('Épreuves facultatives'!$DJ$15)=0,"",'Épreuves facultatives'!$DJ$15)</f>
        <v/>
      </c>
      <c r="BH58" s="16" t="str">
        <f>IF(COUNTA('Épreuves facultatives'!$DK$15)=0,"",'Épreuves facultatives'!$DK$15)</f>
        <v/>
      </c>
      <c r="BI58" s="16" t="str">
        <f>IF(COUNTA('Saisie des résultats'!$BI$29)=0,"",'Saisie des résultats'!$BI$29)</f>
        <v/>
      </c>
      <c r="BJ58" s="16" t="e">
        <f>IF(COUNTA('Saisie des résultats'!#REF!)=0,"",'Saisie des résultats'!#REF!)</f>
        <v>#REF!</v>
      </c>
      <c r="BK58" s="16" t="str">
        <f>IF(COUNTA('Saisie des résultats'!$BI$28)=0,"",'Saisie des résultats'!$BI$28)</f>
        <v/>
      </c>
      <c r="BL58" s="16" t="e">
        <f>IF(COUNTA('Saisie des résultats'!#REF!)=0,"",'Saisie des résultats'!#REF!)</f>
        <v>#REF!</v>
      </c>
      <c r="BM58" s="16" t="e">
        <f>IF(COUNTA('Saisie des résultats'!#REF!)=0,"",'Saisie des résultats'!#REF!)</f>
        <v>#REF!</v>
      </c>
      <c r="BZ58" s="217" t="str">
        <f t="shared" si="0"/>
        <v/>
      </c>
      <c r="CB58" s="217" t="str">
        <f t="shared" si="1"/>
        <v/>
      </c>
    </row>
    <row r="59" spans="1:80">
      <c r="A59" s="11" t="str">
        <f>'Liste élèves'!A62</f>
        <v/>
      </c>
      <c r="B59" s="17" t="str">
        <f>références!K57</f>
        <v/>
      </c>
      <c r="C59" s="16" t="str">
        <f>IF(COUNTA('Saisie des résultats'!$BJ$8)=0,"",'Saisie des résultats'!$BJ$8)</f>
        <v/>
      </c>
      <c r="D59" s="16" t="e">
        <f>IF(COUNTA('Saisie des résultats'!#REF!)=0,"",'Saisie des résultats'!#REF!)</f>
        <v>#REF!</v>
      </c>
      <c r="E59" s="16" t="str">
        <f>IF(COUNTA('Saisie des résultats'!$BJ$9)=0,"",'Saisie des résultats'!$BJ$9)</f>
        <v/>
      </c>
      <c r="F59" s="16" t="e">
        <f>IF(COUNTA('Saisie des résultats'!#REF!)=0,"",'Saisie des résultats'!#REF!)</f>
        <v>#REF!</v>
      </c>
      <c r="G59" s="16" t="str">
        <f>IF(COUNTA('Saisie des résultats'!$BJ$10)=0,"",'Saisie des résultats'!$BJ$10)</f>
        <v/>
      </c>
      <c r="H59" s="16" t="e">
        <f>IF(COUNTA('Saisie des résultats'!#REF!)=0,"",'Saisie des résultats'!#REF!)</f>
        <v>#REF!</v>
      </c>
      <c r="I59" s="16" t="str">
        <f>IF(COUNTA('Saisie des résultats'!$BJ$11)=0,"",'Saisie des résultats'!$BJ$11)</f>
        <v/>
      </c>
      <c r="J59" s="16" t="e">
        <f>IF(COUNTA('Saisie des résultats'!#REF!)=0,"",'Saisie des résultats'!#REF!)</f>
        <v>#REF!</v>
      </c>
      <c r="K59" s="16" t="str">
        <f>IF(COUNTA('Saisie des résultats'!$BJ$12)=0,"",'Saisie des résultats'!$BJ$12)</f>
        <v/>
      </c>
      <c r="L59" s="16" t="e">
        <f>IF(COUNTA('Saisie des résultats'!#REF!)=0,"",'Saisie des résultats'!#REF!)</f>
        <v>#REF!</v>
      </c>
      <c r="M59" s="16" t="str">
        <f>IF(COUNTA('Saisie des résultats'!$BJ$13)=0,"",'Saisie des résultats'!$BJ$13)</f>
        <v/>
      </c>
      <c r="N59" s="16" t="e">
        <f>IF(COUNTA('Saisie des résultats'!#REF!)=0,"",'Saisie des résultats'!#REF!)</f>
        <v>#REF!</v>
      </c>
      <c r="O59" s="16" t="str">
        <f>IF(COUNTA('Saisie des résultats'!$BJ$14)=0,"",'Saisie des résultats'!$BJ$14)</f>
        <v/>
      </c>
      <c r="P59" s="16" t="e">
        <f>IF(COUNTA('Saisie des résultats'!#REF!)=0,"",'Saisie des résultats'!#REF!)</f>
        <v>#REF!</v>
      </c>
      <c r="Q59" s="16" t="str">
        <f>IF(COUNTA('Saisie des résultats'!$BJ$15)=0,"",'Saisie des résultats'!$BJ$15)</f>
        <v/>
      </c>
      <c r="R59" s="16" t="e">
        <f>IF(COUNTA('Saisie des résultats'!#REF!)=0,"",'Saisie des résultats'!#REF!)</f>
        <v>#REF!</v>
      </c>
      <c r="S59" s="16" t="str">
        <f>IF(COUNTA('Saisie des résultats'!$BJ$16)=0,"",'Saisie des résultats'!$BJ$16)</f>
        <v/>
      </c>
      <c r="T59" s="16" t="e">
        <f>IF(COUNTA('Saisie des résultats'!#REF!)=0,"",'Saisie des résultats'!#REF!)</f>
        <v>#REF!</v>
      </c>
      <c r="U59" s="16" t="str">
        <f>IF(COUNTA('Saisie des résultats'!$BJ$17)=0,"",'Saisie des résultats'!$BJ$17)</f>
        <v/>
      </c>
      <c r="V59" s="16" t="e">
        <f>IF(COUNTA('Saisie des résultats'!#REF!)=0,"",'Saisie des résultats'!#REF!)</f>
        <v>#REF!</v>
      </c>
      <c r="W59" s="16" t="str">
        <f>IF(COUNTA('Saisie des résultats'!$BJ$18)=0,"",'Saisie des résultats'!$BJ$18)</f>
        <v/>
      </c>
      <c r="X59" s="16" t="e">
        <f>IF(COUNTA('Saisie des résultats'!#REF!)=0,"",'Saisie des résultats'!#REF!)</f>
        <v>#REF!</v>
      </c>
      <c r="Y59" s="16" t="str">
        <f>IF(COUNTA('Saisie des résultats'!$BJ$19)=0,"",'Saisie des résultats'!$BJ$19)</f>
        <v/>
      </c>
      <c r="Z59" s="16" t="e">
        <f>IF(COUNTA('Saisie des résultats'!#REF!)=0,"",'Saisie des résultats'!#REF!)</f>
        <v>#REF!</v>
      </c>
      <c r="AA59" s="16" t="str">
        <f>IF(COUNTA('Saisie des résultats'!$BJ$20)=0,"",'Saisie des résultats'!$BJ$20)</f>
        <v/>
      </c>
      <c r="AB59" s="16" t="e">
        <f>IF(COUNTA('Saisie des résultats'!#REF!)=0,"",'Saisie des résultats'!#REF!)</f>
        <v>#REF!</v>
      </c>
      <c r="AC59" s="16" t="str">
        <f>IF(COUNTA('Saisie des résultats'!$BJ$21)=0,"",'Saisie des résultats'!$BJ$21)</f>
        <v/>
      </c>
      <c r="AD59" s="16" t="e">
        <f>IF(COUNTA('Saisie des résultats'!#REF!)=0,"",'Saisie des résultats'!#REF!)</f>
        <v>#REF!</v>
      </c>
      <c r="AE59" s="16" t="str">
        <f>IF(COUNTA('Saisie des résultats'!$BJ$22)=0,"",'Saisie des résultats'!$BJ$22)</f>
        <v/>
      </c>
      <c r="AF59" s="16" t="e">
        <f>IF(COUNTA('Saisie des résultats'!#REF!)=0,"",'Saisie des résultats'!#REF!)</f>
        <v>#REF!</v>
      </c>
      <c r="AG59" s="16" t="str">
        <f>IF(COUNTA('Saisie des résultats'!$BJ$23)=0,"",'Saisie des résultats'!$BJ$23)</f>
        <v/>
      </c>
      <c r="AH59" s="16" t="e">
        <f>IF(COUNTA('Saisie des résultats'!#REF!)=0,"",'Saisie des résultats'!#REF!)</f>
        <v>#REF!</v>
      </c>
      <c r="AI59" s="16" t="str">
        <f>IF(COUNTA('Saisie des résultats'!$BJ$24)=0,"",'Saisie des résultats'!$BJ$24)</f>
        <v/>
      </c>
      <c r="AJ59" s="16" t="e">
        <f>IF(COUNTA('Saisie des résultats'!#REF!)=0,"",'Saisie des résultats'!#REF!)</f>
        <v>#REF!</v>
      </c>
      <c r="AK59" s="16" t="str">
        <f>IF(COUNTA('Saisie des résultats'!$BJ$25)=0,"",'Saisie des résultats'!$BJ$25)</f>
        <v/>
      </c>
      <c r="AL59" s="16" t="e">
        <f>IF(COUNTA('Saisie des résultats'!#REF!)=0,"",'Saisie des résultats'!#REF!)</f>
        <v>#REF!</v>
      </c>
      <c r="AM59" s="16" t="str">
        <f>IF(COUNTA('Saisie des résultats'!$BJ$26)=0,"",'Saisie des résultats'!$BJ$26)</f>
        <v/>
      </c>
      <c r="AN59" s="16" t="e">
        <f>IF(COUNTA('Saisie des résultats'!#REF!)=0,"",'Saisie des résultats'!#REF!)</f>
        <v>#REF!</v>
      </c>
      <c r="AO59" s="16" t="str">
        <f>IF(COUNTA('Saisie des résultats'!$BJ$27)=0,"",'Saisie des résultats'!$BJ$27)</f>
        <v/>
      </c>
      <c r="AP59" s="16" t="str">
        <f>IF(COUNTA('Épreuves facultatives'!$DM$6)=0,"",'Épreuves facultatives'!$DM$6)</f>
        <v/>
      </c>
      <c r="AQ59" s="16" t="str">
        <f>IF(COUNTA('Saisie des résultats'!$BJ$28)=0,"",'Saisie des résultats'!$BJ$28)</f>
        <v/>
      </c>
      <c r="AR59" s="16" t="str">
        <f>IF(COUNTA('Épreuves facultatives'!$DM$7)=0,"",'Épreuves facultatives'!$DM$7)</f>
        <v/>
      </c>
      <c r="AS59" s="16" t="str">
        <f>IF(COUNTA('Saisie des résultats'!$BJ$29)=0,"",'Saisie des résultats'!$BJ$29)</f>
        <v/>
      </c>
      <c r="AT59" s="16" t="str">
        <f>IF(COUNTA('Épreuves facultatives'!$DM$8)=0,"",'Épreuves facultatives'!$DM$8)</f>
        <v/>
      </c>
      <c r="AU59" s="16" t="str">
        <f>IF(COUNTA('Saisie des résultats'!$BJ$30)=0,"",'Saisie des résultats'!$BJ$30)</f>
        <v/>
      </c>
      <c r="AV59" s="16" t="str">
        <f>IF(COUNTA('Épreuves facultatives'!$DM$9)=0,"",'Épreuves facultatives'!$DM$9)</f>
        <v/>
      </c>
      <c r="AW59" s="16" t="str">
        <f>IF(COUNTA('Saisie des résultats'!$BJ$31)=0,"",'Saisie des résultats'!$BJ$31)</f>
        <v/>
      </c>
      <c r="AX59" s="16" t="str">
        <f>IF(COUNTA('Épreuves facultatives'!$DM$10)=0,"",'Épreuves facultatives'!$DM$10)</f>
        <v/>
      </c>
      <c r="AY59" s="16" t="str">
        <f>IF(COUNTA('Épreuves facultatives'!$DL$11)=0,"",'Épreuves facultatives'!$DL$11)</f>
        <v/>
      </c>
      <c r="AZ59" s="16" t="str">
        <f>IF(COUNTA('Épreuves facultatives'!$DM$11)=0,"",'Épreuves facultatives'!$DM$11)</f>
        <v/>
      </c>
      <c r="BA59" s="16" t="str">
        <f>IF(COUNTA('Épreuves facultatives'!$DL$12)=0,"",'Épreuves facultatives'!$DL$12)</f>
        <v/>
      </c>
      <c r="BB59" s="16" t="str">
        <f>IF(COUNTA('Épreuves facultatives'!$DM$12)=0,"",'Épreuves facultatives'!$DM$12)</f>
        <v/>
      </c>
      <c r="BC59" s="16" t="str">
        <f>IF(COUNTA('Épreuves facultatives'!$DL$13)=0,"",'Épreuves facultatives'!$DL$13)</f>
        <v/>
      </c>
      <c r="BD59" s="16" t="str">
        <f>IF(COUNTA('Épreuves facultatives'!$DM$13)=0,"",'Épreuves facultatives'!$DM$13)</f>
        <v/>
      </c>
      <c r="BE59" s="16" t="str">
        <f>IF(COUNTA('Épreuves facultatives'!$DL$14)=0,"",'Épreuves facultatives'!$DL$14)</f>
        <v/>
      </c>
      <c r="BF59" s="16" t="str">
        <f>IF(COUNTA('Épreuves facultatives'!$DM$14)=0,"",'Épreuves facultatives'!$DM$14)</f>
        <v/>
      </c>
      <c r="BG59" s="16" t="str">
        <f>IF(COUNTA('Épreuves facultatives'!$DL$15)=0,"",'Épreuves facultatives'!$DL$15)</f>
        <v/>
      </c>
      <c r="BH59" s="16" t="str">
        <f>IF(COUNTA('Épreuves facultatives'!$DM$15)=0,"",'Épreuves facultatives'!$DM$15)</f>
        <v/>
      </c>
      <c r="BI59" s="16" t="str">
        <f>IF(COUNTA('Saisie des résultats'!$BJ$29)=0,"",'Saisie des résultats'!$BJ$29)</f>
        <v/>
      </c>
      <c r="BJ59" s="16" t="e">
        <f>IF(COUNTA('Saisie des résultats'!#REF!)=0,"",'Saisie des résultats'!#REF!)</f>
        <v>#REF!</v>
      </c>
      <c r="BK59" s="16" t="str">
        <f>IF(COUNTA('Saisie des résultats'!$BJ$28)=0,"",'Saisie des résultats'!$BJ$28)</f>
        <v/>
      </c>
      <c r="BL59" s="16" t="e">
        <f>IF(COUNTA('Saisie des résultats'!#REF!)=0,"",'Saisie des résultats'!#REF!)</f>
        <v>#REF!</v>
      </c>
      <c r="BM59" s="16" t="e">
        <f>IF(COUNTA('Saisie des résultats'!#REF!)=0,"",'Saisie des résultats'!#REF!)</f>
        <v>#REF!</v>
      </c>
      <c r="BZ59" s="217" t="str">
        <f t="shared" si="0"/>
        <v/>
      </c>
      <c r="CB59" s="217" t="str">
        <f t="shared" si="1"/>
        <v/>
      </c>
    </row>
    <row r="60" spans="1:80">
      <c r="A60" s="11" t="str">
        <f>'Liste élèves'!A63</f>
        <v/>
      </c>
      <c r="B60" s="17" t="str">
        <f>références!K58</f>
        <v/>
      </c>
      <c r="C60" s="16" t="str">
        <f>IF(COUNTA('Saisie des résultats'!$BK$8)=0,"",'Saisie des résultats'!$BK$8)</f>
        <v/>
      </c>
      <c r="D60" s="16" t="e">
        <f>IF(COUNTA('Saisie des résultats'!#REF!)=0,"",'Saisie des résultats'!#REF!)</f>
        <v>#REF!</v>
      </c>
      <c r="E60" s="16" t="str">
        <f>IF(COUNTA('Saisie des résultats'!$BK$9)=0,"",'Saisie des résultats'!$BK$9)</f>
        <v/>
      </c>
      <c r="F60" s="16" t="e">
        <f>IF(COUNTA('Saisie des résultats'!#REF!)=0,"",'Saisie des résultats'!#REF!)</f>
        <v>#REF!</v>
      </c>
      <c r="G60" s="16" t="str">
        <f>IF(COUNTA('Saisie des résultats'!$BK$10)=0,"",'Saisie des résultats'!$BK$10)</f>
        <v/>
      </c>
      <c r="H60" s="16" t="e">
        <f>IF(COUNTA('Saisie des résultats'!#REF!)=0,"",'Saisie des résultats'!#REF!)</f>
        <v>#REF!</v>
      </c>
      <c r="I60" s="16" t="str">
        <f>IF(COUNTA('Saisie des résultats'!$BK$11)=0,"",'Saisie des résultats'!$BK$11)</f>
        <v/>
      </c>
      <c r="J60" s="16" t="e">
        <f>IF(COUNTA('Saisie des résultats'!#REF!)=0,"",'Saisie des résultats'!#REF!)</f>
        <v>#REF!</v>
      </c>
      <c r="K60" s="16" t="str">
        <f>IF(COUNTA('Saisie des résultats'!$BK$12)=0,"",'Saisie des résultats'!$BK$12)</f>
        <v/>
      </c>
      <c r="L60" s="16" t="e">
        <f>IF(COUNTA('Saisie des résultats'!#REF!)=0,"",'Saisie des résultats'!#REF!)</f>
        <v>#REF!</v>
      </c>
      <c r="M60" s="16" t="str">
        <f>IF(COUNTA('Saisie des résultats'!$BK$13)=0,"",'Saisie des résultats'!$BK$13)</f>
        <v/>
      </c>
      <c r="N60" s="16" t="e">
        <f>IF(COUNTA('Saisie des résultats'!#REF!)=0,"",'Saisie des résultats'!#REF!)</f>
        <v>#REF!</v>
      </c>
      <c r="O60" s="16" t="str">
        <f>IF(COUNTA('Saisie des résultats'!$BK$14)=0,"",'Saisie des résultats'!$BK$14)</f>
        <v/>
      </c>
      <c r="P60" s="16" t="e">
        <f>IF(COUNTA('Saisie des résultats'!#REF!)=0,"",'Saisie des résultats'!#REF!)</f>
        <v>#REF!</v>
      </c>
      <c r="Q60" s="16" t="str">
        <f>IF(COUNTA('Saisie des résultats'!$BK$15)=0,"",'Saisie des résultats'!$BK$15)</f>
        <v/>
      </c>
      <c r="R60" s="16" t="e">
        <f>IF(COUNTA('Saisie des résultats'!#REF!)=0,"",'Saisie des résultats'!#REF!)</f>
        <v>#REF!</v>
      </c>
      <c r="S60" s="16" t="str">
        <f>IF(COUNTA('Saisie des résultats'!$BK$16)=0,"",'Saisie des résultats'!$BK$16)</f>
        <v/>
      </c>
      <c r="T60" s="16" t="e">
        <f>IF(COUNTA('Saisie des résultats'!#REF!)=0,"",'Saisie des résultats'!#REF!)</f>
        <v>#REF!</v>
      </c>
      <c r="U60" s="16" t="str">
        <f>IF(COUNTA('Saisie des résultats'!$BK$17)=0,"",'Saisie des résultats'!$BK$17)</f>
        <v/>
      </c>
      <c r="V60" s="16" t="e">
        <f>IF(COUNTA('Saisie des résultats'!#REF!)=0,"",'Saisie des résultats'!#REF!)</f>
        <v>#REF!</v>
      </c>
      <c r="W60" s="16" t="str">
        <f>IF(COUNTA('Saisie des résultats'!$BK$18)=0,"",'Saisie des résultats'!$BK$18)</f>
        <v/>
      </c>
      <c r="X60" s="16" t="e">
        <f>IF(COUNTA('Saisie des résultats'!#REF!)=0,"",'Saisie des résultats'!#REF!)</f>
        <v>#REF!</v>
      </c>
      <c r="Y60" s="16" t="str">
        <f>IF(COUNTA('Saisie des résultats'!$BK$19)=0,"",'Saisie des résultats'!$BK$19)</f>
        <v/>
      </c>
      <c r="Z60" s="16" t="e">
        <f>IF(COUNTA('Saisie des résultats'!#REF!)=0,"",'Saisie des résultats'!#REF!)</f>
        <v>#REF!</v>
      </c>
      <c r="AA60" s="16" t="str">
        <f>IF(COUNTA('Saisie des résultats'!$BK$20)=0,"",'Saisie des résultats'!$BK$20)</f>
        <v/>
      </c>
      <c r="AB60" s="16" t="e">
        <f>IF(COUNTA('Saisie des résultats'!#REF!)=0,"",'Saisie des résultats'!#REF!)</f>
        <v>#REF!</v>
      </c>
      <c r="AC60" s="16" t="str">
        <f>IF(COUNTA('Saisie des résultats'!$BK$21)=0,"",'Saisie des résultats'!$BK$21)</f>
        <v/>
      </c>
      <c r="AD60" s="16" t="e">
        <f>IF(COUNTA('Saisie des résultats'!#REF!)=0,"",'Saisie des résultats'!#REF!)</f>
        <v>#REF!</v>
      </c>
      <c r="AE60" s="16" t="str">
        <f>IF(COUNTA('Saisie des résultats'!$BK$22)=0,"",'Saisie des résultats'!$BK$22)</f>
        <v/>
      </c>
      <c r="AF60" s="16" t="e">
        <f>IF(COUNTA('Saisie des résultats'!#REF!)=0,"",'Saisie des résultats'!#REF!)</f>
        <v>#REF!</v>
      </c>
      <c r="AG60" s="16" t="str">
        <f>IF(COUNTA('Saisie des résultats'!$BK$23)=0,"",'Saisie des résultats'!$BK$23)</f>
        <v/>
      </c>
      <c r="AH60" s="16" t="e">
        <f>IF(COUNTA('Saisie des résultats'!#REF!)=0,"",'Saisie des résultats'!#REF!)</f>
        <v>#REF!</v>
      </c>
      <c r="AI60" s="16" t="str">
        <f>IF(COUNTA('Saisie des résultats'!$BK$24)=0,"",'Saisie des résultats'!$BK$24)</f>
        <v/>
      </c>
      <c r="AJ60" s="16" t="e">
        <f>IF(COUNTA('Saisie des résultats'!#REF!)=0,"",'Saisie des résultats'!#REF!)</f>
        <v>#REF!</v>
      </c>
      <c r="AK60" s="16" t="str">
        <f>IF(COUNTA('Saisie des résultats'!$BK$25)=0,"",'Saisie des résultats'!$BK$25)</f>
        <v/>
      </c>
      <c r="AL60" s="16" t="e">
        <f>IF(COUNTA('Saisie des résultats'!#REF!)=0,"",'Saisie des résultats'!#REF!)</f>
        <v>#REF!</v>
      </c>
      <c r="AM60" s="16" t="str">
        <f>IF(COUNTA('Saisie des résultats'!$BK$26)=0,"",'Saisie des résultats'!$BK$26)</f>
        <v/>
      </c>
      <c r="AN60" s="16" t="e">
        <f>IF(COUNTA('Saisie des résultats'!#REF!)=0,"",'Saisie des résultats'!#REF!)</f>
        <v>#REF!</v>
      </c>
      <c r="AO60" s="16" t="str">
        <f>IF(COUNTA('Saisie des résultats'!$BK$27)=0,"",'Saisie des résultats'!$BK$27)</f>
        <v/>
      </c>
      <c r="AP60" s="16" t="str">
        <f>IF(COUNTA('Épreuves facultatives'!$DO$6)=0,"",'Épreuves facultatives'!$DO$6)</f>
        <v/>
      </c>
      <c r="AQ60" s="16" t="str">
        <f>IF(COUNTA('Saisie des résultats'!$BK$28)=0,"",'Saisie des résultats'!$BK$28)</f>
        <v/>
      </c>
      <c r="AR60" s="16" t="str">
        <f>IF(COUNTA('Épreuves facultatives'!$DO$7)=0,"",'Épreuves facultatives'!$DO$7)</f>
        <v/>
      </c>
      <c r="AS60" s="16" t="str">
        <f>IF(COUNTA('Saisie des résultats'!$BK$29)=0,"",'Saisie des résultats'!$BK$29)</f>
        <v/>
      </c>
      <c r="AT60" s="16" t="str">
        <f>IF(COUNTA('Épreuves facultatives'!$DO$8)=0,"",'Épreuves facultatives'!$DO$8)</f>
        <v/>
      </c>
      <c r="AU60" s="16" t="str">
        <f>IF(COUNTA('Saisie des résultats'!$BK$30)=0,"",'Saisie des résultats'!$BK$30)</f>
        <v/>
      </c>
      <c r="AV60" s="16" t="str">
        <f>IF(COUNTA('Épreuves facultatives'!$DO$9)=0,"",'Épreuves facultatives'!$DO$9)</f>
        <v/>
      </c>
      <c r="AW60" s="16" t="str">
        <f>IF(COUNTA('Saisie des résultats'!$BK$31)=0,"",'Saisie des résultats'!$BK$31)</f>
        <v/>
      </c>
      <c r="AX60" s="16" t="str">
        <f>IF(COUNTA('Épreuves facultatives'!$DO$10)=0,"",'Épreuves facultatives'!$DO$10)</f>
        <v/>
      </c>
      <c r="AY60" s="16" t="str">
        <f>IF(COUNTA('Épreuves facultatives'!$DN$11)=0,"",'Épreuves facultatives'!$DN$11)</f>
        <v/>
      </c>
      <c r="AZ60" s="16" t="str">
        <f>IF(COUNTA('Épreuves facultatives'!$DO$11)=0,"",'Épreuves facultatives'!$DO$11)</f>
        <v/>
      </c>
      <c r="BA60" s="16" t="str">
        <f>IF(COUNTA('Épreuves facultatives'!$DN$12)=0,"",'Épreuves facultatives'!$DN$12)</f>
        <v/>
      </c>
      <c r="BB60" s="16" t="str">
        <f>IF(COUNTA('Épreuves facultatives'!$DO$12)=0,"",'Épreuves facultatives'!$DO$12)</f>
        <v/>
      </c>
      <c r="BC60" s="16" t="str">
        <f>IF(COUNTA('Épreuves facultatives'!$DN$13)=0,"",'Épreuves facultatives'!$DN$13)</f>
        <v/>
      </c>
      <c r="BD60" s="16" t="str">
        <f>IF(COUNTA('Épreuves facultatives'!$DO$13)=0,"",'Épreuves facultatives'!$DO$13)</f>
        <v/>
      </c>
      <c r="BE60" s="16" t="str">
        <f>IF(COUNTA('Épreuves facultatives'!$DN$14)=0,"",'Épreuves facultatives'!$DN$14)</f>
        <v/>
      </c>
      <c r="BF60" s="16" t="str">
        <f>IF(COUNTA('Épreuves facultatives'!$DO$14)=0,"",'Épreuves facultatives'!$DO$14)</f>
        <v/>
      </c>
      <c r="BG60" s="16" t="str">
        <f>IF(COUNTA('Épreuves facultatives'!$DN$15)=0,"",'Épreuves facultatives'!$DN$15)</f>
        <v/>
      </c>
      <c r="BH60" s="16" t="str">
        <f>IF(COUNTA('Épreuves facultatives'!$DO$15)=0,"",'Épreuves facultatives'!$DO$15)</f>
        <v/>
      </c>
      <c r="BI60" s="16" t="str">
        <f>IF(COUNTA('Saisie des résultats'!$BK$29)=0,"",'Saisie des résultats'!$BK$29)</f>
        <v/>
      </c>
      <c r="BJ60" s="16" t="e">
        <f>IF(COUNTA('Saisie des résultats'!#REF!)=0,"",'Saisie des résultats'!#REF!)</f>
        <v>#REF!</v>
      </c>
      <c r="BK60" s="16" t="str">
        <f>IF(COUNTA('Saisie des résultats'!$BK$28)=0,"",'Saisie des résultats'!$BK$28)</f>
        <v/>
      </c>
      <c r="BL60" s="16" t="e">
        <f>IF(COUNTA('Saisie des résultats'!#REF!)=0,"",'Saisie des résultats'!#REF!)</f>
        <v>#REF!</v>
      </c>
      <c r="BM60" s="16" t="e">
        <f>IF(COUNTA('Saisie des résultats'!#REF!)=0,"",'Saisie des résultats'!#REF!)</f>
        <v>#REF!</v>
      </c>
      <c r="BZ60" s="217" t="str">
        <f t="shared" si="0"/>
        <v/>
      </c>
      <c r="CB60" s="217" t="str">
        <f t="shared" si="1"/>
        <v/>
      </c>
    </row>
    <row r="61" spans="1:80">
      <c r="A61" s="11" t="str">
        <f>'Liste élèves'!A64</f>
        <v/>
      </c>
      <c r="B61" s="17" t="str">
        <f>références!K59</f>
        <v/>
      </c>
      <c r="C61" s="16" t="str">
        <f>IF(COUNTA('Saisie des résultats'!$BL$8)=0,"",'Saisie des résultats'!$BL$8)</f>
        <v/>
      </c>
      <c r="D61" s="16" t="e">
        <f>IF(COUNTA('Saisie des résultats'!#REF!)=0,"",'Saisie des résultats'!#REF!)</f>
        <v>#REF!</v>
      </c>
      <c r="E61" s="16" t="str">
        <f>IF(COUNTA('Saisie des résultats'!$BL$9)=0,"",'Saisie des résultats'!$BL$9)</f>
        <v/>
      </c>
      <c r="F61" s="16" t="e">
        <f>IF(COUNTA('Saisie des résultats'!#REF!)=0,"",'Saisie des résultats'!#REF!)</f>
        <v>#REF!</v>
      </c>
      <c r="G61" s="16" t="str">
        <f>IF(COUNTA('Saisie des résultats'!$BL$10)=0,"",'Saisie des résultats'!$BL$10)</f>
        <v/>
      </c>
      <c r="H61" s="16" t="e">
        <f>IF(COUNTA('Saisie des résultats'!#REF!)=0,"",'Saisie des résultats'!#REF!)</f>
        <v>#REF!</v>
      </c>
      <c r="I61" s="16" t="str">
        <f>IF(COUNTA('Saisie des résultats'!$BL$11)=0,"",'Saisie des résultats'!$BL$11)</f>
        <v/>
      </c>
      <c r="J61" s="16" t="e">
        <f>IF(COUNTA('Saisie des résultats'!#REF!)=0,"",'Saisie des résultats'!#REF!)</f>
        <v>#REF!</v>
      </c>
      <c r="K61" s="16" t="str">
        <f>IF(COUNTA('Saisie des résultats'!$BL$12)=0,"",'Saisie des résultats'!$BL$12)</f>
        <v/>
      </c>
      <c r="L61" s="16" t="e">
        <f>IF(COUNTA('Saisie des résultats'!#REF!)=0,"",'Saisie des résultats'!#REF!)</f>
        <v>#REF!</v>
      </c>
      <c r="M61" s="16" t="str">
        <f>IF(COUNTA('Saisie des résultats'!$BL$13)=0,"",'Saisie des résultats'!$BL$13)</f>
        <v/>
      </c>
      <c r="N61" s="16" t="e">
        <f>IF(COUNTA('Saisie des résultats'!#REF!)=0,"",'Saisie des résultats'!#REF!)</f>
        <v>#REF!</v>
      </c>
      <c r="O61" s="16" t="str">
        <f>IF(COUNTA('Saisie des résultats'!$BL$14)=0,"",'Saisie des résultats'!$BL$14)</f>
        <v/>
      </c>
      <c r="P61" s="16" t="e">
        <f>IF(COUNTA('Saisie des résultats'!#REF!)=0,"",'Saisie des résultats'!#REF!)</f>
        <v>#REF!</v>
      </c>
      <c r="Q61" s="16" t="str">
        <f>IF(COUNTA('Saisie des résultats'!$BL$15)=0,"",'Saisie des résultats'!$BL$15)</f>
        <v/>
      </c>
      <c r="R61" s="16" t="e">
        <f>IF(COUNTA('Saisie des résultats'!#REF!)=0,"",'Saisie des résultats'!#REF!)</f>
        <v>#REF!</v>
      </c>
      <c r="S61" s="16" t="str">
        <f>IF(COUNTA('Saisie des résultats'!$BL$16)=0,"",'Saisie des résultats'!$BL$16)</f>
        <v/>
      </c>
      <c r="T61" s="16" t="e">
        <f>IF(COUNTA('Saisie des résultats'!#REF!)=0,"",'Saisie des résultats'!#REF!)</f>
        <v>#REF!</v>
      </c>
      <c r="U61" s="16" t="str">
        <f>IF(COUNTA('Saisie des résultats'!$BL$17)=0,"",'Saisie des résultats'!$BL$17)</f>
        <v/>
      </c>
      <c r="V61" s="16" t="e">
        <f>IF(COUNTA('Saisie des résultats'!#REF!)=0,"",'Saisie des résultats'!#REF!)</f>
        <v>#REF!</v>
      </c>
      <c r="W61" s="16" t="str">
        <f>IF(COUNTA('Saisie des résultats'!$BL$18)=0,"",'Saisie des résultats'!$BL$18)</f>
        <v/>
      </c>
      <c r="X61" s="16" t="e">
        <f>IF(COUNTA('Saisie des résultats'!#REF!)=0,"",'Saisie des résultats'!#REF!)</f>
        <v>#REF!</v>
      </c>
      <c r="Y61" s="16" t="str">
        <f>IF(COUNTA('Saisie des résultats'!$BL$19)=0,"",'Saisie des résultats'!$BL$19)</f>
        <v/>
      </c>
      <c r="Z61" s="16" t="e">
        <f>IF(COUNTA('Saisie des résultats'!#REF!)=0,"",'Saisie des résultats'!#REF!)</f>
        <v>#REF!</v>
      </c>
      <c r="AA61" s="16" t="str">
        <f>IF(COUNTA('Saisie des résultats'!$BL$20)=0,"",'Saisie des résultats'!$BL$20)</f>
        <v/>
      </c>
      <c r="AB61" s="16" t="e">
        <f>IF(COUNTA('Saisie des résultats'!#REF!)=0,"",'Saisie des résultats'!#REF!)</f>
        <v>#REF!</v>
      </c>
      <c r="AC61" s="16" t="str">
        <f>IF(COUNTA('Saisie des résultats'!$BL$21)=0,"",'Saisie des résultats'!$BL$21)</f>
        <v/>
      </c>
      <c r="AD61" s="16" t="e">
        <f>IF(COUNTA('Saisie des résultats'!#REF!)=0,"",'Saisie des résultats'!#REF!)</f>
        <v>#REF!</v>
      </c>
      <c r="AE61" s="16" t="str">
        <f>IF(COUNTA('Saisie des résultats'!$BL$22)=0,"",'Saisie des résultats'!$BL$22)</f>
        <v/>
      </c>
      <c r="AF61" s="16" t="e">
        <f>IF(COUNTA('Saisie des résultats'!#REF!)=0,"",'Saisie des résultats'!#REF!)</f>
        <v>#REF!</v>
      </c>
      <c r="AG61" s="16" t="str">
        <f>IF(COUNTA('Saisie des résultats'!$BL$23)=0,"",'Saisie des résultats'!$BL$23)</f>
        <v/>
      </c>
      <c r="AH61" s="16" t="e">
        <f>IF(COUNTA('Saisie des résultats'!#REF!)=0,"",'Saisie des résultats'!#REF!)</f>
        <v>#REF!</v>
      </c>
      <c r="AI61" s="16" t="str">
        <f>IF(COUNTA('Saisie des résultats'!$BL$24)=0,"",'Saisie des résultats'!$BL$24)</f>
        <v/>
      </c>
      <c r="AJ61" s="16" t="e">
        <f>IF(COUNTA('Saisie des résultats'!#REF!)=0,"",'Saisie des résultats'!#REF!)</f>
        <v>#REF!</v>
      </c>
      <c r="AK61" s="16" t="str">
        <f>IF(COUNTA('Saisie des résultats'!$BL$25)=0,"",'Saisie des résultats'!$BL$25)</f>
        <v/>
      </c>
      <c r="AL61" s="16" t="e">
        <f>IF(COUNTA('Saisie des résultats'!#REF!)=0,"",'Saisie des résultats'!#REF!)</f>
        <v>#REF!</v>
      </c>
      <c r="AM61" s="16" t="str">
        <f>IF(COUNTA('Saisie des résultats'!$BL$26)=0,"",'Saisie des résultats'!$BL$26)</f>
        <v/>
      </c>
      <c r="AN61" s="16" t="e">
        <f>IF(COUNTA('Saisie des résultats'!#REF!)=0,"",'Saisie des résultats'!#REF!)</f>
        <v>#REF!</v>
      </c>
      <c r="AO61" s="16" t="str">
        <f>IF(COUNTA('Saisie des résultats'!$BL$27)=0,"",'Saisie des résultats'!$BL$27)</f>
        <v/>
      </c>
      <c r="AP61" s="16" t="str">
        <f>IF(COUNTA('Épreuves facultatives'!$DQ$6)=0,"",'Épreuves facultatives'!$DQ$6)</f>
        <v/>
      </c>
      <c r="AQ61" s="16" t="str">
        <f>IF(COUNTA('Saisie des résultats'!$BL$28)=0,"",'Saisie des résultats'!$BL$28)</f>
        <v/>
      </c>
      <c r="AR61" s="16" t="str">
        <f>IF(COUNTA('Épreuves facultatives'!$DQ$7)=0,"",'Épreuves facultatives'!$DQ$7)</f>
        <v/>
      </c>
      <c r="AS61" s="16" t="str">
        <f>IF(COUNTA('Saisie des résultats'!$BL$29)=0,"",'Saisie des résultats'!$BL$29)</f>
        <v/>
      </c>
      <c r="AT61" s="16" t="str">
        <f>IF(COUNTA('Épreuves facultatives'!$DQ$8)=0,"",'Épreuves facultatives'!$DQ$8)</f>
        <v/>
      </c>
      <c r="AU61" s="16" t="str">
        <f>IF(COUNTA('Saisie des résultats'!$BL$30)=0,"",'Saisie des résultats'!$BL$30)</f>
        <v/>
      </c>
      <c r="AV61" s="16" t="str">
        <f>IF(COUNTA('Épreuves facultatives'!$DQ$9)=0,"",'Épreuves facultatives'!$DQ$9)</f>
        <v/>
      </c>
      <c r="AW61" s="16" t="str">
        <f>IF(COUNTA('Saisie des résultats'!$BL$31)=0,"",'Saisie des résultats'!$BL$31)</f>
        <v/>
      </c>
      <c r="AX61" s="16" t="str">
        <f>IF(COUNTA('Épreuves facultatives'!$DQ$10)=0,"",'Épreuves facultatives'!$DQ$10)</f>
        <v/>
      </c>
      <c r="AY61" s="16" t="str">
        <f>IF(COUNTA('Épreuves facultatives'!$DP$11)=0,"",'Épreuves facultatives'!$DP$11)</f>
        <v/>
      </c>
      <c r="AZ61" s="16" t="str">
        <f>IF(COUNTA('Épreuves facultatives'!$DQ$11)=0,"",'Épreuves facultatives'!$DQ$11)</f>
        <v/>
      </c>
      <c r="BA61" s="16" t="str">
        <f>IF(COUNTA('Épreuves facultatives'!$DP$12)=0,"",'Épreuves facultatives'!$DP$12)</f>
        <v/>
      </c>
      <c r="BB61" s="16" t="str">
        <f>IF(COUNTA('Épreuves facultatives'!$DQ$12)=0,"",'Épreuves facultatives'!$DQ$12)</f>
        <v/>
      </c>
      <c r="BC61" s="16" t="str">
        <f>IF(COUNTA('Épreuves facultatives'!$DP$13)=0,"",'Épreuves facultatives'!$DP$13)</f>
        <v/>
      </c>
      <c r="BD61" s="16" t="str">
        <f>IF(COUNTA('Épreuves facultatives'!$DQ$13)=0,"",'Épreuves facultatives'!$DQ$13)</f>
        <v/>
      </c>
      <c r="BE61" s="16" t="str">
        <f>IF(COUNTA('Épreuves facultatives'!$DP$14)=0,"",'Épreuves facultatives'!$DP$14)</f>
        <v/>
      </c>
      <c r="BF61" s="16" t="str">
        <f>IF(COUNTA('Épreuves facultatives'!$DQ$14)=0,"",'Épreuves facultatives'!$DQ$14)</f>
        <v/>
      </c>
      <c r="BG61" s="16" t="str">
        <f>IF(COUNTA('Épreuves facultatives'!$DP$15)=0,"",'Épreuves facultatives'!$DP$15)</f>
        <v/>
      </c>
      <c r="BH61" s="16" t="str">
        <f>IF(COUNTA('Épreuves facultatives'!$DQ$15)=0,"",'Épreuves facultatives'!$DQ$15)</f>
        <v/>
      </c>
      <c r="BI61" s="16" t="str">
        <f>IF(COUNTA('Saisie des résultats'!$BL$29)=0,"",'Saisie des résultats'!$BL$29)</f>
        <v/>
      </c>
      <c r="BJ61" s="16" t="e">
        <f>IF(COUNTA('Saisie des résultats'!#REF!)=0,"",'Saisie des résultats'!#REF!)</f>
        <v>#REF!</v>
      </c>
      <c r="BK61" s="16" t="str">
        <f>IF(COUNTA('Saisie des résultats'!$BL$28)=0,"",'Saisie des résultats'!$BL$28)</f>
        <v/>
      </c>
      <c r="BL61" s="16" t="e">
        <f>IF(COUNTA('Saisie des résultats'!#REF!)=0,"",'Saisie des résultats'!#REF!)</f>
        <v>#REF!</v>
      </c>
      <c r="BM61" s="16" t="e">
        <f>IF(COUNTA('Saisie des résultats'!#REF!)=0,"",'Saisie des résultats'!#REF!)</f>
        <v>#REF!</v>
      </c>
      <c r="BZ61" s="217" t="str">
        <f t="shared" si="0"/>
        <v/>
      </c>
      <c r="CB61" s="217" t="str">
        <f t="shared" si="1"/>
        <v/>
      </c>
    </row>
    <row r="62" spans="1:80">
      <c r="A62" s="11" t="str">
        <f>'Liste élèves'!A65</f>
        <v/>
      </c>
      <c r="B62" s="17" t="str">
        <f>références!K60</f>
        <v/>
      </c>
      <c r="C62" s="16" t="str">
        <f>IF(COUNTA('Saisie des résultats'!$BM$8)=0,"",'Saisie des résultats'!$BM$8)</f>
        <v/>
      </c>
      <c r="D62" s="16" t="e">
        <f>IF(COUNTA('Saisie des résultats'!#REF!)=0,"",'Saisie des résultats'!#REF!)</f>
        <v>#REF!</v>
      </c>
      <c r="E62" s="16" t="str">
        <f>IF(COUNTA('Saisie des résultats'!$BM$9)=0,"",'Saisie des résultats'!$BM$9)</f>
        <v/>
      </c>
      <c r="F62" s="16" t="e">
        <f>IF(COUNTA('Saisie des résultats'!#REF!)=0,"",'Saisie des résultats'!#REF!)</f>
        <v>#REF!</v>
      </c>
      <c r="G62" s="16" t="str">
        <f>IF(COUNTA('Saisie des résultats'!$BM$10)=0,"",'Saisie des résultats'!$BM$10)</f>
        <v/>
      </c>
      <c r="H62" s="16" t="e">
        <f>IF(COUNTA('Saisie des résultats'!#REF!)=0,"",'Saisie des résultats'!#REF!)</f>
        <v>#REF!</v>
      </c>
      <c r="I62" s="16" t="str">
        <f>IF(COUNTA('Saisie des résultats'!$BM$11)=0,"",'Saisie des résultats'!$BM$11)</f>
        <v/>
      </c>
      <c r="J62" s="16" t="e">
        <f>IF(COUNTA('Saisie des résultats'!#REF!)=0,"",'Saisie des résultats'!#REF!)</f>
        <v>#REF!</v>
      </c>
      <c r="K62" s="16" t="str">
        <f>IF(COUNTA('Saisie des résultats'!$BM$12)=0,"",'Saisie des résultats'!$BM$12)</f>
        <v/>
      </c>
      <c r="L62" s="16" t="e">
        <f>IF(COUNTA('Saisie des résultats'!#REF!)=0,"",'Saisie des résultats'!#REF!)</f>
        <v>#REF!</v>
      </c>
      <c r="M62" s="16" t="str">
        <f>IF(COUNTA('Saisie des résultats'!$BM$13)=0,"",'Saisie des résultats'!$BM$13)</f>
        <v/>
      </c>
      <c r="N62" s="16" t="e">
        <f>IF(COUNTA('Saisie des résultats'!#REF!)=0,"",'Saisie des résultats'!#REF!)</f>
        <v>#REF!</v>
      </c>
      <c r="O62" s="16" t="str">
        <f>IF(COUNTA('Saisie des résultats'!$BM$14)=0,"",'Saisie des résultats'!$BM$14)</f>
        <v/>
      </c>
      <c r="P62" s="16" t="e">
        <f>IF(COUNTA('Saisie des résultats'!#REF!)=0,"",'Saisie des résultats'!#REF!)</f>
        <v>#REF!</v>
      </c>
      <c r="Q62" s="16" t="str">
        <f>IF(COUNTA('Saisie des résultats'!$BM$15)=0,"",'Saisie des résultats'!$BM$15)</f>
        <v/>
      </c>
      <c r="R62" s="16" t="e">
        <f>IF(COUNTA('Saisie des résultats'!#REF!)=0,"",'Saisie des résultats'!#REF!)</f>
        <v>#REF!</v>
      </c>
      <c r="S62" s="16" t="str">
        <f>IF(COUNTA('Saisie des résultats'!$BM$16)=0,"",'Saisie des résultats'!$BM$16)</f>
        <v/>
      </c>
      <c r="T62" s="16" t="e">
        <f>IF(COUNTA('Saisie des résultats'!#REF!)=0,"",'Saisie des résultats'!#REF!)</f>
        <v>#REF!</v>
      </c>
      <c r="U62" s="16" t="str">
        <f>IF(COUNTA('Saisie des résultats'!$BM$17)=0,"",'Saisie des résultats'!$BM$17)</f>
        <v/>
      </c>
      <c r="V62" s="16" t="e">
        <f>IF(COUNTA('Saisie des résultats'!#REF!)=0,"",'Saisie des résultats'!#REF!)</f>
        <v>#REF!</v>
      </c>
      <c r="W62" s="16" t="str">
        <f>IF(COUNTA('Saisie des résultats'!$BM$18)=0,"",'Saisie des résultats'!$BM$18)</f>
        <v/>
      </c>
      <c r="X62" s="16" t="e">
        <f>IF(COUNTA('Saisie des résultats'!#REF!)=0,"",'Saisie des résultats'!#REF!)</f>
        <v>#REF!</v>
      </c>
      <c r="Y62" s="16" t="str">
        <f>IF(COUNTA('Saisie des résultats'!$BM$19)=0,"",'Saisie des résultats'!$BM$19)</f>
        <v/>
      </c>
      <c r="Z62" s="16" t="e">
        <f>IF(COUNTA('Saisie des résultats'!#REF!)=0,"",'Saisie des résultats'!#REF!)</f>
        <v>#REF!</v>
      </c>
      <c r="AA62" s="16" t="str">
        <f>IF(COUNTA('Saisie des résultats'!$BM$20)=0,"",'Saisie des résultats'!$BM$20)</f>
        <v/>
      </c>
      <c r="AB62" s="16" t="e">
        <f>IF(COUNTA('Saisie des résultats'!#REF!)=0,"",'Saisie des résultats'!#REF!)</f>
        <v>#REF!</v>
      </c>
      <c r="AC62" s="16" t="str">
        <f>IF(COUNTA('Saisie des résultats'!$BM$21)=0,"",'Saisie des résultats'!$BM$21)</f>
        <v/>
      </c>
      <c r="AD62" s="16" t="e">
        <f>IF(COUNTA('Saisie des résultats'!#REF!)=0,"",'Saisie des résultats'!#REF!)</f>
        <v>#REF!</v>
      </c>
      <c r="AE62" s="16" t="str">
        <f>IF(COUNTA('Saisie des résultats'!$BM$22)=0,"",'Saisie des résultats'!$BM$22)</f>
        <v/>
      </c>
      <c r="AF62" s="16" t="e">
        <f>IF(COUNTA('Saisie des résultats'!#REF!)=0,"",'Saisie des résultats'!#REF!)</f>
        <v>#REF!</v>
      </c>
      <c r="AG62" s="16" t="str">
        <f>IF(COUNTA('Saisie des résultats'!$BM$23)=0,"",'Saisie des résultats'!$BM$23)</f>
        <v/>
      </c>
      <c r="AH62" s="16" t="e">
        <f>IF(COUNTA('Saisie des résultats'!#REF!)=0,"",'Saisie des résultats'!#REF!)</f>
        <v>#REF!</v>
      </c>
      <c r="AI62" s="16" t="str">
        <f>IF(COUNTA('Saisie des résultats'!$BM$24)=0,"",'Saisie des résultats'!$BM$24)</f>
        <v/>
      </c>
      <c r="AJ62" s="16" t="e">
        <f>IF(COUNTA('Saisie des résultats'!#REF!)=0,"",'Saisie des résultats'!#REF!)</f>
        <v>#REF!</v>
      </c>
      <c r="AK62" s="16" t="str">
        <f>IF(COUNTA('Saisie des résultats'!$BM$25)=0,"",'Saisie des résultats'!$BM$25)</f>
        <v/>
      </c>
      <c r="AL62" s="16" t="e">
        <f>IF(COUNTA('Saisie des résultats'!#REF!)=0,"",'Saisie des résultats'!#REF!)</f>
        <v>#REF!</v>
      </c>
      <c r="AM62" s="16" t="str">
        <f>IF(COUNTA('Saisie des résultats'!$BM$26)=0,"",'Saisie des résultats'!$BM$26)</f>
        <v/>
      </c>
      <c r="AN62" s="16" t="e">
        <f>IF(COUNTA('Saisie des résultats'!#REF!)=0,"",'Saisie des résultats'!#REF!)</f>
        <v>#REF!</v>
      </c>
      <c r="AO62" s="16" t="str">
        <f>IF(COUNTA('Saisie des résultats'!$BM$27)=0,"",'Saisie des résultats'!$BM$27)</f>
        <v/>
      </c>
      <c r="AP62" s="16" t="str">
        <f>IF(COUNTA('Épreuves facultatives'!$DS$6)=0,"",'Épreuves facultatives'!$DS$6)</f>
        <v/>
      </c>
      <c r="AQ62" s="16" t="str">
        <f>IF(COUNTA('Saisie des résultats'!$BM$28)=0,"",'Saisie des résultats'!$BM$28)</f>
        <v/>
      </c>
      <c r="AR62" s="16" t="str">
        <f>IF(COUNTA('Épreuves facultatives'!$DS$7)=0,"",'Épreuves facultatives'!$DS$7)</f>
        <v/>
      </c>
      <c r="AS62" s="16" t="str">
        <f>IF(COUNTA('Saisie des résultats'!$BM$29)=0,"",'Saisie des résultats'!$BM$29)</f>
        <v/>
      </c>
      <c r="AT62" s="16" t="str">
        <f>IF(COUNTA('Épreuves facultatives'!$DS$8)=0,"",'Épreuves facultatives'!$DS$8)</f>
        <v/>
      </c>
      <c r="AU62" s="16" t="str">
        <f>IF(COUNTA('Saisie des résultats'!$BM$30)=0,"",'Saisie des résultats'!$BM$30)</f>
        <v/>
      </c>
      <c r="AV62" s="16" t="str">
        <f>IF(COUNTA('Épreuves facultatives'!$DS$9)=0,"",'Épreuves facultatives'!$DS$9)</f>
        <v/>
      </c>
      <c r="AW62" s="16" t="str">
        <f>IF(COUNTA('Saisie des résultats'!$BM$31)=0,"",'Saisie des résultats'!$BM$31)</f>
        <v/>
      </c>
      <c r="AX62" s="16" t="str">
        <f>IF(COUNTA('Épreuves facultatives'!$DS$10)=0,"",'Épreuves facultatives'!$DS$10)</f>
        <v/>
      </c>
      <c r="AY62" s="16" t="str">
        <f>IF(COUNTA('Épreuves facultatives'!$DR$11)=0,"",'Épreuves facultatives'!$DR$11)</f>
        <v/>
      </c>
      <c r="AZ62" s="16" t="str">
        <f>IF(COUNTA('Épreuves facultatives'!$DS$11)=0,"",'Épreuves facultatives'!$DS$11)</f>
        <v/>
      </c>
      <c r="BA62" s="16" t="str">
        <f>IF(COUNTA('Épreuves facultatives'!$DR$12)=0,"",'Épreuves facultatives'!$DR$12)</f>
        <v/>
      </c>
      <c r="BB62" s="16" t="str">
        <f>IF(COUNTA('Épreuves facultatives'!$DS$12)=0,"",'Épreuves facultatives'!$DS$12)</f>
        <v/>
      </c>
      <c r="BC62" s="16" t="str">
        <f>IF(COUNTA('Épreuves facultatives'!$DR$13)=0,"",'Épreuves facultatives'!$DR$13)</f>
        <v/>
      </c>
      <c r="BD62" s="16" t="str">
        <f>IF(COUNTA('Épreuves facultatives'!$DS$13)=0,"",'Épreuves facultatives'!$DS$13)</f>
        <v/>
      </c>
      <c r="BE62" s="16" t="str">
        <f>IF(COUNTA('Épreuves facultatives'!$DR$14)=0,"",'Épreuves facultatives'!$DR$14)</f>
        <v/>
      </c>
      <c r="BF62" s="16" t="str">
        <f>IF(COUNTA('Épreuves facultatives'!$DS$14)=0,"",'Épreuves facultatives'!$DS$14)</f>
        <v/>
      </c>
      <c r="BG62" s="16" t="str">
        <f>IF(COUNTA('Épreuves facultatives'!$DR$15)=0,"",'Épreuves facultatives'!$DR$15)</f>
        <v/>
      </c>
      <c r="BH62" s="16" t="str">
        <f>IF(COUNTA('Épreuves facultatives'!$DS$15)=0,"",'Épreuves facultatives'!$DS$15)</f>
        <v/>
      </c>
      <c r="BI62" s="16" t="str">
        <f>IF(COUNTA('Saisie des résultats'!$BM$29)=0,"",'Saisie des résultats'!$BM$29)</f>
        <v/>
      </c>
      <c r="BJ62" s="16" t="e">
        <f>IF(COUNTA('Saisie des résultats'!#REF!)=0,"",'Saisie des résultats'!#REF!)</f>
        <v>#REF!</v>
      </c>
      <c r="BK62" s="16" t="str">
        <f>IF(COUNTA('Saisie des résultats'!$BM$28)=0,"",'Saisie des résultats'!$BM$28)</f>
        <v/>
      </c>
      <c r="BL62" s="16" t="e">
        <f>IF(COUNTA('Saisie des résultats'!#REF!)=0,"",'Saisie des résultats'!#REF!)</f>
        <v>#REF!</v>
      </c>
      <c r="BM62" s="16" t="e">
        <f>IF(COUNTA('Saisie des résultats'!#REF!)=0,"",'Saisie des résultats'!#REF!)</f>
        <v>#REF!</v>
      </c>
      <c r="BZ62" s="217" t="str">
        <f t="shared" si="0"/>
        <v/>
      </c>
      <c r="CB62" s="217" t="str">
        <f t="shared" si="1"/>
        <v/>
      </c>
    </row>
    <row r="63" spans="1:80">
      <c r="A63" s="11" t="str">
        <f>'Liste élèves'!A66</f>
        <v/>
      </c>
      <c r="B63" s="17" t="str">
        <f>références!K61</f>
        <v/>
      </c>
      <c r="C63" s="16" t="str">
        <f>IF(COUNTA('Saisie des résultats'!$BN$8)=0,"",'Saisie des résultats'!$BN$8)</f>
        <v/>
      </c>
      <c r="D63" s="16" t="e">
        <f>IF(COUNTA('Saisie des résultats'!#REF!)=0,"",'Saisie des résultats'!#REF!)</f>
        <v>#REF!</v>
      </c>
      <c r="E63" s="16" t="str">
        <f>IF(COUNTA('Saisie des résultats'!$BN$9)=0,"",'Saisie des résultats'!$BN$9)</f>
        <v/>
      </c>
      <c r="F63" s="16" t="e">
        <f>IF(COUNTA('Saisie des résultats'!#REF!)=0,"",'Saisie des résultats'!#REF!)</f>
        <v>#REF!</v>
      </c>
      <c r="G63" s="16" t="str">
        <f>IF(COUNTA('Saisie des résultats'!$BN$10)=0,"",'Saisie des résultats'!$BN$10)</f>
        <v/>
      </c>
      <c r="H63" s="16" t="e">
        <f>IF(COUNTA('Saisie des résultats'!#REF!)=0,"",'Saisie des résultats'!#REF!)</f>
        <v>#REF!</v>
      </c>
      <c r="I63" s="16" t="str">
        <f>IF(COUNTA('Saisie des résultats'!$BN$11)=0,"",'Saisie des résultats'!$BN$11)</f>
        <v/>
      </c>
      <c r="J63" s="16" t="e">
        <f>IF(COUNTA('Saisie des résultats'!#REF!)=0,"",'Saisie des résultats'!#REF!)</f>
        <v>#REF!</v>
      </c>
      <c r="K63" s="16" t="str">
        <f>IF(COUNTA('Saisie des résultats'!$BN$12)=0,"",'Saisie des résultats'!$BN$12)</f>
        <v/>
      </c>
      <c r="L63" s="16" t="e">
        <f>IF(COUNTA('Saisie des résultats'!#REF!)=0,"",'Saisie des résultats'!#REF!)</f>
        <v>#REF!</v>
      </c>
      <c r="M63" s="16" t="str">
        <f>IF(COUNTA('Saisie des résultats'!$BN$13)=0,"",'Saisie des résultats'!$BN$13)</f>
        <v/>
      </c>
      <c r="N63" s="16" t="e">
        <f>IF(COUNTA('Saisie des résultats'!#REF!)=0,"",'Saisie des résultats'!#REF!)</f>
        <v>#REF!</v>
      </c>
      <c r="O63" s="16" t="str">
        <f>IF(COUNTA('Saisie des résultats'!$BN$14)=0,"",'Saisie des résultats'!$BN$14)</f>
        <v/>
      </c>
      <c r="P63" s="16" t="e">
        <f>IF(COUNTA('Saisie des résultats'!#REF!)=0,"",'Saisie des résultats'!#REF!)</f>
        <v>#REF!</v>
      </c>
      <c r="Q63" s="16" t="str">
        <f>IF(COUNTA('Saisie des résultats'!$BN$15)=0,"",'Saisie des résultats'!$BN$15)</f>
        <v/>
      </c>
      <c r="R63" s="16" t="e">
        <f>IF(COUNTA('Saisie des résultats'!#REF!)=0,"",'Saisie des résultats'!#REF!)</f>
        <v>#REF!</v>
      </c>
      <c r="S63" s="16" t="str">
        <f>IF(COUNTA('Saisie des résultats'!$BN$16)=0,"",'Saisie des résultats'!$BN$16)</f>
        <v/>
      </c>
      <c r="T63" s="16" t="e">
        <f>IF(COUNTA('Saisie des résultats'!#REF!)=0,"",'Saisie des résultats'!#REF!)</f>
        <v>#REF!</v>
      </c>
      <c r="U63" s="16" t="str">
        <f>IF(COUNTA('Saisie des résultats'!$BN$17)=0,"",'Saisie des résultats'!$BN$17)</f>
        <v/>
      </c>
      <c r="V63" s="16" t="e">
        <f>IF(COUNTA('Saisie des résultats'!#REF!)=0,"",'Saisie des résultats'!#REF!)</f>
        <v>#REF!</v>
      </c>
      <c r="W63" s="16" t="str">
        <f>IF(COUNTA('Saisie des résultats'!$BN$18)=0,"",'Saisie des résultats'!$BN$18)</f>
        <v/>
      </c>
      <c r="X63" s="16" t="e">
        <f>IF(COUNTA('Saisie des résultats'!#REF!)=0,"",'Saisie des résultats'!#REF!)</f>
        <v>#REF!</v>
      </c>
      <c r="Y63" s="16" t="str">
        <f>IF(COUNTA('Saisie des résultats'!$BN$19)=0,"",'Saisie des résultats'!$BN$19)</f>
        <v/>
      </c>
      <c r="Z63" s="16" t="e">
        <f>IF(COUNTA('Saisie des résultats'!#REF!)=0,"",'Saisie des résultats'!#REF!)</f>
        <v>#REF!</v>
      </c>
      <c r="AA63" s="16" t="str">
        <f>IF(COUNTA('Saisie des résultats'!$BN$20)=0,"",'Saisie des résultats'!$BN$20)</f>
        <v/>
      </c>
      <c r="AB63" s="16" t="e">
        <f>IF(COUNTA('Saisie des résultats'!#REF!)=0,"",'Saisie des résultats'!#REF!)</f>
        <v>#REF!</v>
      </c>
      <c r="AC63" s="16" t="str">
        <f>IF(COUNTA('Saisie des résultats'!$BN$21)=0,"",'Saisie des résultats'!$BN$21)</f>
        <v/>
      </c>
      <c r="AD63" s="16" t="e">
        <f>IF(COUNTA('Saisie des résultats'!#REF!)=0,"",'Saisie des résultats'!#REF!)</f>
        <v>#REF!</v>
      </c>
      <c r="AE63" s="16" t="str">
        <f>IF(COUNTA('Saisie des résultats'!$BN$22)=0,"",'Saisie des résultats'!$BN$22)</f>
        <v/>
      </c>
      <c r="AF63" s="16" t="e">
        <f>IF(COUNTA('Saisie des résultats'!#REF!)=0,"",'Saisie des résultats'!#REF!)</f>
        <v>#REF!</v>
      </c>
      <c r="AG63" s="16" t="str">
        <f>IF(COUNTA('Saisie des résultats'!$BN$23)=0,"",'Saisie des résultats'!$BN$23)</f>
        <v/>
      </c>
      <c r="AH63" s="16" t="e">
        <f>IF(COUNTA('Saisie des résultats'!#REF!)=0,"",'Saisie des résultats'!#REF!)</f>
        <v>#REF!</v>
      </c>
      <c r="AI63" s="16" t="str">
        <f>IF(COUNTA('Saisie des résultats'!$BN$24)=0,"",'Saisie des résultats'!$BN$24)</f>
        <v/>
      </c>
      <c r="AJ63" s="16" t="e">
        <f>IF(COUNTA('Saisie des résultats'!#REF!)=0,"",'Saisie des résultats'!#REF!)</f>
        <v>#REF!</v>
      </c>
      <c r="AK63" s="16" t="str">
        <f>IF(COUNTA('Saisie des résultats'!$BN$25)=0,"",'Saisie des résultats'!$BN$25)</f>
        <v/>
      </c>
      <c r="AL63" s="16" t="e">
        <f>IF(COUNTA('Saisie des résultats'!#REF!)=0,"",'Saisie des résultats'!#REF!)</f>
        <v>#REF!</v>
      </c>
      <c r="AM63" s="16" t="str">
        <f>IF(COUNTA('Saisie des résultats'!$BN$26)=0,"",'Saisie des résultats'!$BN$26)</f>
        <v/>
      </c>
      <c r="AN63" s="16" t="e">
        <f>IF(COUNTA('Saisie des résultats'!#REF!)=0,"",'Saisie des résultats'!#REF!)</f>
        <v>#REF!</v>
      </c>
      <c r="AO63" s="16" t="str">
        <f>IF(COUNTA('Saisie des résultats'!$BN$27)=0,"",'Saisie des résultats'!$BN$27)</f>
        <v/>
      </c>
      <c r="AP63" s="16" t="str">
        <f>IF(COUNTA('Épreuves facultatives'!$DU$6)=0,"",'Épreuves facultatives'!$DU$6)</f>
        <v/>
      </c>
      <c r="AQ63" s="16" t="str">
        <f>IF(COUNTA('Saisie des résultats'!$BN$28)=0,"",'Saisie des résultats'!$BN$28)</f>
        <v/>
      </c>
      <c r="AR63" s="16" t="str">
        <f>IF(COUNTA('Épreuves facultatives'!$DU$7)=0,"",'Épreuves facultatives'!$DU$7)</f>
        <v/>
      </c>
      <c r="AS63" s="16" t="str">
        <f>IF(COUNTA('Saisie des résultats'!$BN$29)=0,"",'Saisie des résultats'!$BN$29)</f>
        <v/>
      </c>
      <c r="AT63" s="16" t="str">
        <f>IF(COUNTA('Épreuves facultatives'!$DU$8)=0,"",'Épreuves facultatives'!$DU$8)</f>
        <v/>
      </c>
      <c r="AU63" s="16" t="str">
        <f>IF(COUNTA('Saisie des résultats'!$BN$30)=0,"",'Saisie des résultats'!$BN$30)</f>
        <v/>
      </c>
      <c r="AV63" s="16" t="str">
        <f>IF(COUNTA('Épreuves facultatives'!$DU$9)=0,"",'Épreuves facultatives'!$DU$9)</f>
        <v/>
      </c>
      <c r="AW63" s="16" t="str">
        <f>IF(COUNTA('Saisie des résultats'!$BN$31)=0,"",'Saisie des résultats'!$BN$31)</f>
        <v/>
      </c>
      <c r="AX63" s="16" t="str">
        <f>IF(COUNTA('Épreuves facultatives'!$DU$10)=0,"",'Épreuves facultatives'!$DU$10)</f>
        <v/>
      </c>
      <c r="AY63" s="16" t="str">
        <f>IF(COUNTA('Épreuves facultatives'!$DT$11)=0,"",'Épreuves facultatives'!$DT$11)</f>
        <v/>
      </c>
      <c r="AZ63" s="16" t="str">
        <f>IF(COUNTA('Épreuves facultatives'!$DU$11)=0,"",'Épreuves facultatives'!$DU$11)</f>
        <v/>
      </c>
      <c r="BA63" s="16" t="str">
        <f>IF(COUNTA('Épreuves facultatives'!$DT$12)=0,"",'Épreuves facultatives'!$DT$12)</f>
        <v/>
      </c>
      <c r="BB63" s="16" t="str">
        <f>IF(COUNTA('Épreuves facultatives'!$DU$12)=0,"",'Épreuves facultatives'!$DU$12)</f>
        <v/>
      </c>
      <c r="BC63" s="16" t="str">
        <f>IF(COUNTA('Épreuves facultatives'!$DT$13)=0,"",'Épreuves facultatives'!$DT$13)</f>
        <v/>
      </c>
      <c r="BD63" s="16" t="str">
        <f>IF(COUNTA('Épreuves facultatives'!$DU$13)=0,"",'Épreuves facultatives'!$DU$13)</f>
        <v/>
      </c>
      <c r="BE63" s="16" t="str">
        <f>IF(COUNTA('Épreuves facultatives'!$DT$14)=0,"",'Épreuves facultatives'!$DT$14)</f>
        <v/>
      </c>
      <c r="BF63" s="16" t="str">
        <f>IF(COUNTA('Épreuves facultatives'!$DU$14)=0,"",'Épreuves facultatives'!$DU$14)</f>
        <v/>
      </c>
      <c r="BG63" s="16" t="str">
        <f>IF(COUNTA('Épreuves facultatives'!$DT$15)=0,"",'Épreuves facultatives'!$DT$15)</f>
        <v/>
      </c>
      <c r="BH63" s="16" t="str">
        <f>IF(COUNTA('Épreuves facultatives'!$DU$15)=0,"",'Épreuves facultatives'!$DU$15)</f>
        <v/>
      </c>
      <c r="BI63" s="16" t="str">
        <f>IF(COUNTA('Saisie des résultats'!$BN$29)=0,"",'Saisie des résultats'!$BN$29)</f>
        <v/>
      </c>
      <c r="BJ63" s="16" t="e">
        <f>IF(COUNTA('Saisie des résultats'!#REF!)=0,"",'Saisie des résultats'!#REF!)</f>
        <v>#REF!</v>
      </c>
      <c r="BK63" s="16" t="str">
        <f>IF(COUNTA('Saisie des résultats'!$BN$28)=0,"",'Saisie des résultats'!$BN$28)</f>
        <v/>
      </c>
      <c r="BL63" s="16" t="e">
        <f>IF(COUNTA('Saisie des résultats'!#REF!)=0,"",'Saisie des résultats'!#REF!)</f>
        <v>#REF!</v>
      </c>
      <c r="BM63" s="16" t="e">
        <f>IF(COUNTA('Saisie des résultats'!#REF!)=0,"",'Saisie des résultats'!#REF!)</f>
        <v>#REF!</v>
      </c>
      <c r="BZ63" s="217" t="str">
        <f t="shared" si="0"/>
        <v/>
      </c>
      <c r="CB63" s="217" t="str">
        <f t="shared" si="1"/>
        <v/>
      </c>
    </row>
    <row r="64" spans="1:80">
      <c r="A64" s="11" t="str">
        <f>'Liste élèves'!A67</f>
        <v/>
      </c>
      <c r="B64" s="17" t="str">
        <f>références!K62</f>
        <v/>
      </c>
      <c r="C64" s="16" t="str">
        <f>IF(COUNTA('Saisie des résultats'!$BO$8)=0,"",'Saisie des résultats'!$BO$8)</f>
        <v/>
      </c>
      <c r="D64" s="16" t="e">
        <f>IF(COUNTA('Saisie des résultats'!#REF!)=0,"",'Saisie des résultats'!#REF!)</f>
        <v>#REF!</v>
      </c>
      <c r="E64" s="16" t="str">
        <f>IF(COUNTA('Saisie des résultats'!$BO$9)=0,"",'Saisie des résultats'!$BO$9)</f>
        <v/>
      </c>
      <c r="F64" s="16" t="e">
        <f>IF(COUNTA('Saisie des résultats'!#REF!)=0,"",'Saisie des résultats'!#REF!)</f>
        <v>#REF!</v>
      </c>
      <c r="G64" s="16" t="str">
        <f>IF(COUNTA('Saisie des résultats'!$BO$10)=0,"",'Saisie des résultats'!$BO$10)</f>
        <v/>
      </c>
      <c r="H64" s="16" t="e">
        <f>IF(COUNTA('Saisie des résultats'!#REF!)=0,"",'Saisie des résultats'!#REF!)</f>
        <v>#REF!</v>
      </c>
      <c r="I64" s="16" t="str">
        <f>IF(COUNTA('Saisie des résultats'!$BO$11)=0,"",'Saisie des résultats'!$BO$11)</f>
        <v/>
      </c>
      <c r="J64" s="16" t="e">
        <f>IF(COUNTA('Saisie des résultats'!#REF!)=0,"",'Saisie des résultats'!#REF!)</f>
        <v>#REF!</v>
      </c>
      <c r="K64" s="16" t="str">
        <f>IF(COUNTA('Saisie des résultats'!$BO$12)=0,"",'Saisie des résultats'!$BO$12)</f>
        <v/>
      </c>
      <c r="L64" s="16" t="e">
        <f>IF(COUNTA('Saisie des résultats'!#REF!)=0,"",'Saisie des résultats'!#REF!)</f>
        <v>#REF!</v>
      </c>
      <c r="M64" s="16" t="str">
        <f>IF(COUNTA('Saisie des résultats'!$BO$13)=0,"",'Saisie des résultats'!$BO$13)</f>
        <v/>
      </c>
      <c r="N64" s="16" t="e">
        <f>IF(COUNTA('Saisie des résultats'!#REF!)=0,"",'Saisie des résultats'!#REF!)</f>
        <v>#REF!</v>
      </c>
      <c r="O64" s="16" t="str">
        <f>IF(COUNTA('Saisie des résultats'!$BO$14)=0,"",'Saisie des résultats'!$BO$14)</f>
        <v/>
      </c>
      <c r="P64" s="16" t="e">
        <f>IF(COUNTA('Saisie des résultats'!#REF!)=0,"",'Saisie des résultats'!#REF!)</f>
        <v>#REF!</v>
      </c>
      <c r="Q64" s="16" t="str">
        <f>IF(COUNTA('Saisie des résultats'!$BO$15)=0,"",'Saisie des résultats'!$BO$15)</f>
        <v/>
      </c>
      <c r="R64" s="16" t="e">
        <f>IF(COUNTA('Saisie des résultats'!#REF!)=0,"",'Saisie des résultats'!#REF!)</f>
        <v>#REF!</v>
      </c>
      <c r="S64" s="16" t="str">
        <f>IF(COUNTA('Saisie des résultats'!$BO$16)=0,"",'Saisie des résultats'!$BO$16)</f>
        <v/>
      </c>
      <c r="T64" s="16" t="e">
        <f>IF(COUNTA('Saisie des résultats'!#REF!)=0,"",'Saisie des résultats'!#REF!)</f>
        <v>#REF!</v>
      </c>
      <c r="U64" s="16" t="str">
        <f>IF(COUNTA('Saisie des résultats'!$BO$17)=0,"",'Saisie des résultats'!$BO$17)</f>
        <v/>
      </c>
      <c r="V64" s="16" t="e">
        <f>IF(COUNTA('Saisie des résultats'!#REF!)=0,"",'Saisie des résultats'!#REF!)</f>
        <v>#REF!</v>
      </c>
      <c r="W64" s="16" t="str">
        <f>IF(COUNTA('Saisie des résultats'!$BO$18)=0,"",'Saisie des résultats'!$BO$18)</f>
        <v/>
      </c>
      <c r="X64" s="16" t="e">
        <f>IF(COUNTA('Saisie des résultats'!#REF!)=0,"",'Saisie des résultats'!#REF!)</f>
        <v>#REF!</v>
      </c>
      <c r="Y64" s="16" t="str">
        <f>IF(COUNTA('Saisie des résultats'!$BO$19)=0,"",'Saisie des résultats'!$BO$19)</f>
        <v/>
      </c>
      <c r="Z64" s="16" t="e">
        <f>IF(COUNTA('Saisie des résultats'!#REF!)=0,"",'Saisie des résultats'!#REF!)</f>
        <v>#REF!</v>
      </c>
      <c r="AA64" s="16" t="str">
        <f>IF(COUNTA('Saisie des résultats'!$BO$20)=0,"",'Saisie des résultats'!$BO$20)</f>
        <v/>
      </c>
      <c r="AB64" s="16" t="e">
        <f>IF(COUNTA('Saisie des résultats'!#REF!)=0,"",'Saisie des résultats'!#REF!)</f>
        <v>#REF!</v>
      </c>
      <c r="AC64" s="16" t="str">
        <f>IF(COUNTA('Saisie des résultats'!$BO$21)=0,"",'Saisie des résultats'!$BO$21)</f>
        <v/>
      </c>
      <c r="AD64" s="16" t="e">
        <f>IF(COUNTA('Saisie des résultats'!#REF!)=0,"",'Saisie des résultats'!#REF!)</f>
        <v>#REF!</v>
      </c>
      <c r="AE64" s="16" t="str">
        <f>IF(COUNTA('Saisie des résultats'!$BO$22)=0,"",'Saisie des résultats'!$BO$22)</f>
        <v/>
      </c>
      <c r="AF64" s="16" t="e">
        <f>IF(COUNTA('Saisie des résultats'!#REF!)=0,"",'Saisie des résultats'!#REF!)</f>
        <v>#REF!</v>
      </c>
      <c r="AG64" s="16" t="str">
        <f>IF(COUNTA('Saisie des résultats'!$BO$23)=0,"",'Saisie des résultats'!$BO$23)</f>
        <v/>
      </c>
      <c r="AH64" s="16" t="e">
        <f>IF(COUNTA('Saisie des résultats'!#REF!)=0,"",'Saisie des résultats'!#REF!)</f>
        <v>#REF!</v>
      </c>
      <c r="AI64" s="16" t="str">
        <f>IF(COUNTA('Saisie des résultats'!$BO$24)=0,"",'Saisie des résultats'!$BO$24)</f>
        <v/>
      </c>
      <c r="AJ64" s="16" t="e">
        <f>IF(COUNTA('Saisie des résultats'!#REF!)=0,"",'Saisie des résultats'!#REF!)</f>
        <v>#REF!</v>
      </c>
      <c r="AK64" s="16" t="str">
        <f>IF(COUNTA('Saisie des résultats'!$BO$25)=0,"",'Saisie des résultats'!$BO$25)</f>
        <v/>
      </c>
      <c r="AL64" s="16" t="e">
        <f>IF(COUNTA('Saisie des résultats'!#REF!)=0,"",'Saisie des résultats'!#REF!)</f>
        <v>#REF!</v>
      </c>
      <c r="AM64" s="16" t="str">
        <f>IF(COUNTA('Saisie des résultats'!$BO$26)=0,"",'Saisie des résultats'!$BO$26)</f>
        <v/>
      </c>
      <c r="AN64" s="16" t="e">
        <f>IF(COUNTA('Saisie des résultats'!#REF!)=0,"",'Saisie des résultats'!#REF!)</f>
        <v>#REF!</v>
      </c>
      <c r="AO64" s="16" t="str">
        <f>IF(COUNTA('Saisie des résultats'!$BO$27)=0,"",'Saisie des résultats'!$BO$27)</f>
        <v/>
      </c>
      <c r="AP64" s="16" t="str">
        <f>IF(COUNTA('Épreuves facultatives'!$DW$6)=0,"",'Épreuves facultatives'!$DW$6)</f>
        <v/>
      </c>
      <c r="AQ64" s="16" t="str">
        <f>IF(COUNTA('Saisie des résultats'!$BO$28)=0,"",'Saisie des résultats'!$BO$28)</f>
        <v/>
      </c>
      <c r="AR64" s="16" t="str">
        <f>IF(COUNTA('Épreuves facultatives'!$DW$7)=0,"",'Épreuves facultatives'!$DW$7)</f>
        <v/>
      </c>
      <c r="AS64" s="16" t="str">
        <f>IF(COUNTA('Saisie des résultats'!$BO$29)=0,"",'Saisie des résultats'!$BO$29)</f>
        <v/>
      </c>
      <c r="AT64" s="16" t="str">
        <f>IF(COUNTA('Épreuves facultatives'!$DW$8)=0,"",'Épreuves facultatives'!$DW$8)</f>
        <v/>
      </c>
      <c r="AU64" s="16" t="str">
        <f>IF(COUNTA('Saisie des résultats'!$BO$30)=0,"",'Saisie des résultats'!$BO$30)</f>
        <v/>
      </c>
      <c r="AV64" s="16" t="str">
        <f>IF(COUNTA('Épreuves facultatives'!$DW$9)=0,"",'Épreuves facultatives'!$DW$9)</f>
        <v/>
      </c>
      <c r="AW64" s="16" t="str">
        <f>IF(COUNTA('Saisie des résultats'!$BO$31)=0,"",'Saisie des résultats'!$BO$31)</f>
        <v/>
      </c>
      <c r="AX64" s="16" t="str">
        <f>IF(COUNTA('Épreuves facultatives'!$DW$10)=0,"",'Épreuves facultatives'!$DW$10)</f>
        <v/>
      </c>
      <c r="AY64" s="16" t="str">
        <f>IF(COUNTA('Épreuves facultatives'!$DV$11)=0,"",'Épreuves facultatives'!$DV$11)</f>
        <v/>
      </c>
      <c r="AZ64" s="16" t="str">
        <f>IF(COUNTA('Épreuves facultatives'!$DW$11)=0,"",'Épreuves facultatives'!$DW$11)</f>
        <v/>
      </c>
      <c r="BA64" s="16" t="str">
        <f>IF(COUNTA('Épreuves facultatives'!$DV$12)=0,"",'Épreuves facultatives'!$DV$12)</f>
        <v/>
      </c>
      <c r="BB64" s="16" t="str">
        <f>IF(COUNTA('Épreuves facultatives'!$DW$12)=0,"",'Épreuves facultatives'!$DW$12)</f>
        <v/>
      </c>
      <c r="BC64" s="16" t="str">
        <f>IF(COUNTA('Épreuves facultatives'!$DV$13)=0,"",'Épreuves facultatives'!$DV$13)</f>
        <v/>
      </c>
      <c r="BD64" s="16" t="str">
        <f>IF(COUNTA('Épreuves facultatives'!$DW$13)=0,"",'Épreuves facultatives'!$DW$13)</f>
        <v/>
      </c>
      <c r="BE64" s="16" t="str">
        <f>IF(COUNTA('Épreuves facultatives'!$DV$14)=0,"",'Épreuves facultatives'!$DV$14)</f>
        <v/>
      </c>
      <c r="BF64" s="16" t="str">
        <f>IF(COUNTA('Épreuves facultatives'!$DW$14)=0,"",'Épreuves facultatives'!$DW$14)</f>
        <v/>
      </c>
      <c r="BG64" s="16" t="str">
        <f>IF(COUNTA('Épreuves facultatives'!$DV$15)=0,"",'Épreuves facultatives'!$DV$15)</f>
        <v/>
      </c>
      <c r="BH64" s="16" t="str">
        <f>IF(COUNTA('Épreuves facultatives'!$DW$15)=0,"",'Épreuves facultatives'!$DW$15)</f>
        <v/>
      </c>
      <c r="BI64" s="16" t="str">
        <f>IF(COUNTA('Saisie des résultats'!$BO$29)=0,"",'Saisie des résultats'!$BO$29)</f>
        <v/>
      </c>
      <c r="BJ64" s="16" t="e">
        <f>IF(COUNTA('Saisie des résultats'!#REF!)=0,"",'Saisie des résultats'!#REF!)</f>
        <v>#REF!</v>
      </c>
      <c r="BK64" s="16" t="str">
        <f>IF(COUNTA('Saisie des résultats'!$BO$28)=0,"",'Saisie des résultats'!$BO$28)</f>
        <v/>
      </c>
      <c r="BL64" s="16" t="e">
        <f>IF(COUNTA('Saisie des résultats'!#REF!)=0,"",'Saisie des résultats'!#REF!)</f>
        <v>#REF!</v>
      </c>
      <c r="BM64" s="16" t="e">
        <f>IF(COUNTA('Saisie des résultats'!#REF!)=0,"",'Saisie des résultats'!#REF!)</f>
        <v>#REF!</v>
      </c>
      <c r="BZ64" s="217" t="str">
        <f t="shared" si="0"/>
        <v/>
      </c>
      <c r="CB64" s="217" t="str">
        <f t="shared" si="1"/>
        <v/>
      </c>
    </row>
    <row r="65" spans="1:80">
      <c r="A65" s="11" t="str">
        <f>'Liste élèves'!A68</f>
        <v/>
      </c>
      <c r="B65" s="17" t="str">
        <f>références!K63</f>
        <v/>
      </c>
      <c r="C65" s="16" t="str">
        <f>IF(COUNTA('Saisie des résultats'!$BP$8)=0,"",'Saisie des résultats'!$BP$8)</f>
        <v/>
      </c>
      <c r="D65" s="16" t="e">
        <f>IF(COUNTA('Saisie des résultats'!#REF!)=0,"",'Saisie des résultats'!#REF!)</f>
        <v>#REF!</v>
      </c>
      <c r="E65" s="16" t="str">
        <f>IF(COUNTA('Saisie des résultats'!$BP$9)=0,"",'Saisie des résultats'!$BP$9)</f>
        <v/>
      </c>
      <c r="F65" s="16" t="e">
        <f>IF(COUNTA('Saisie des résultats'!#REF!)=0,"",'Saisie des résultats'!#REF!)</f>
        <v>#REF!</v>
      </c>
      <c r="G65" s="16" t="str">
        <f>IF(COUNTA('Saisie des résultats'!$BP$10)=0,"",'Saisie des résultats'!$BP$10)</f>
        <v/>
      </c>
      <c r="H65" s="16" t="e">
        <f>IF(COUNTA('Saisie des résultats'!#REF!)=0,"",'Saisie des résultats'!#REF!)</f>
        <v>#REF!</v>
      </c>
      <c r="I65" s="16" t="str">
        <f>IF(COUNTA('Saisie des résultats'!$BP$11)=0,"",'Saisie des résultats'!$BP$11)</f>
        <v/>
      </c>
      <c r="J65" s="16" t="e">
        <f>IF(COUNTA('Saisie des résultats'!#REF!)=0,"",'Saisie des résultats'!#REF!)</f>
        <v>#REF!</v>
      </c>
      <c r="K65" s="16" t="str">
        <f>IF(COUNTA('Saisie des résultats'!$BP$12)=0,"",'Saisie des résultats'!$BP$12)</f>
        <v/>
      </c>
      <c r="L65" s="16" t="e">
        <f>IF(COUNTA('Saisie des résultats'!#REF!)=0,"",'Saisie des résultats'!#REF!)</f>
        <v>#REF!</v>
      </c>
      <c r="M65" s="16" t="str">
        <f>IF(COUNTA('Saisie des résultats'!$BP$13)=0,"",'Saisie des résultats'!$BP$13)</f>
        <v/>
      </c>
      <c r="N65" s="16" t="e">
        <f>IF(COUNTA('Saisie des résultats'!#REF!)=0,"",'Saisie des résultats'!#REF!)</f>
        <v>#REF!</v>
      </c>
      <c r="O65" s="16" t="str">
        <f>IF(COUNTA('Saisie des résultats'!$BP$14)=0,"",'Saisie des résultats'!$BP$14)</f>
        <v/>
      </c>
      <c r="P65" s="16" t="e">
        <f>IF(COUNTA('Saisie des résultats'!#REF!)=0,"",'Saisie des résultats'!#REF!)</f>
        <v>#REF!</v>
      </c>
      <c r="Q65" s="16" t="str">
        <f>IF(COUNTA('Saisie des résultats'!$BP$15)=0,"",'Saisie des résultats'!$BP$15)</f>
        <v/>
      </c>
      <c r="R65" s="16" t="e">
        <f>IF(COUNTA('Saisie des résultats'!#REF!)=0,"",'Saisie des résultats'!#REF!)</f>
        <v>#REF!</v>
      </c>
      <c r="S65" s="16" t="str">
        <f>IF(COUNTA('Saisie des résultats'!$BP$16)=0,"",'Saisie des résultats'!$BP$16)</f>
        <v/>
      </c>
      <c r="T65" s="16" t="e">
        <f>IF(COUNTA('Saisie des résultats'!#REF!)=0,"",'Saisie des résultats'!#REF!)</f>
        <v>#REF!</v>
      </c>
      <c r="U65" s="16" t="str">
        <f>IF(COUNTA('Saisie des résultats'!$BP$17)=0,"",'Saisie des résultats'!$BP$17)</f>
        <v/>
      </c>
      <c r="V65" s="16" t="e">
        <f>IF(COUNTA('Saisie des résultats'!#REF!)=0,"",'Saisie des résultats'!#REF!)</f>
        <v>#REF!</v>
      </c>
      <c r="W65" s="16" t="str">
        <f>IF(COUNTA('Saisie des résultats'!$BP$18)=0,"",'Saisie des résultats'!$BP$18)</f>
        <v/>
      </c>
      <c r="X65" s="16" t="e">
        <f>IF(COUNTA('Saisie des résultats'!#REF!)=0,"",'Saisie des résultats'!#REF!)</f>
        <v>#REF!</v>
      </c>
      <c r="Y65" s="16" t="str">
        <f>IF(COUNTA('Saisie des résultats'!$BP$19)=0,"",'Saisie des résultats'!$BP$19)</f>
        <v/>
      </c>
      <c r="Z65" s="16" t="e">
        <f>IF(COUNTA('Saisie des résultats'!#REF!)=0,"",'Saisie des résultats'!#REF!)</f>
        <v>#REF!</v>
      </c>
      <c r="AA65" s="16" t="str">
        <f>IF(COUNTA('Saisie des résultats'!$BP$20)=0,"",'Saisie des résultats'!$BP$20)</f>
        <v/>
      </c>
      <c r="AB65" s="16" t="e">
        <f>IF(COUNTA('Saisie des résultats'!#REF!)=0,"",'Saisie des résultats'!#REF!)</f>
        <v>#REF!</v>
      </c>
      <c r="AC65" s="16" t="str">
        <f>IF(COUNTA('Saisie des résultats'!$BP$21)=0,"",'Saisie des résultats'!$BP$21)</f>
        <v/>
      </c>
      <c r="AD65" s="16" t="e">
        <f>IF(COUNTA('Saisie des résultats'!#REF!)=0,"",'Saisie des résultats'!#REF!)</f>
        <v>#REF!</v>
      </c>
      <c r="AE65" s="16" t="str">
        <f>IF(COUNTA('Saisie des résultats'!$BP$22)=0,"",'Saisie des résultats'!$BP$22)</f>
        <v/>
      </c>
      <c r="AF65" s="16" t="e">
        <f>IF(COUNTA('Saisie des résultats'!#REF!)=0,"",'Saisie des résultats'!#REF!)</f>
        <v>#REF!</v>
      </c>
      <c r="AG65" s="16" t="str">
        <f>IF(COUNTA('Saisie des résultats'!$BP$23)=0,"",'Saisie des résultats'!$BP$23)</f>
        <v/>
      </c>
      <c r="AH65" s="16" t="e">
        <f>IF(COUNTA('Saisie des résultats'!#REF!)=0,"",'Saisie des résultats'!#REF!)</f>
        <v>#REF!</v>
      </c>
      <c r="AI65" s="16" t="str">
        <f>IF(COUNTA('Saisie des résultats'!$BP$24)=0,"",'Saisie des résultats'!$BP$24)</f>
        <v/>
      </c>
      <c r="AJ65" s="16" t="e">
        <f>IF(COUNTA('Saisie des résultats'!#REF!)=0,"",'Saisie des résultats'!#REF!)</f>
        <v>#REF!</v>
      </c>
      <c r="AK65" s="16" t="str">
        <f>IF(COUNTA('Saisie des résultats'!$BP$25)=0,"",'Saisie des résultats'!$BP$25)</f>
        <v/>
      </c>
      <c r="AL65" s="16" t="e">
        <f>IF(COUNTA('Saisie des résultats'!#REF!)=0,"",'Saisie des résultats'!#REF!)</f>
        <v>#REF!</v>
      </c>
      <c r="AM65" s="16" t="str">
        <f>IF(COUNTA('Saisie des résultats'!$BP$26)=0,"",'Saisie des résultats'!$BP$26)</f>
        <v/>
      </c>
      <c r="AN65" s="16" t="e">
        <f>IF(COUNTA('Saisie des résultats'!#REF!)=0,"",'Saisie des résultats'!#REF!)</f>
        <v>#REF!</v>
      </c>
      <c r="AO65" s="16" t="str">
        <f>IF(COUNTA('Saisie des résultats'!$BP$27)=0,"",'Saisie des résultats'!$BP$27)</f>
        <v/>
      </c>
      <c r="AP65" s="16" t="str">
        <f>IF(COUNTA('Épreuves facultatives'!$DY$6)=0,"",'Épreuves facultatives'!$DY$6)</f>
        <v/>
      </c>
      <c r="AQ65" s="16" t="str">
        <f>IF(COUNTA('Saisie des résultats'!$BP$28)=0,"",'Saisie des résultats'!$BP$28)</f>
        <v/>
      </c>
      <c r="AR65" s="16" t="str">
        <f>IF(COUNTA('Épreuves facultatives'!$DY$7)=0,"",'Épreuves facultatives'!$DY$7)</f>
        <v/>
      </c>
      <c r="AS65" s="16" t="str">
        <f>IF(COUNTA('Saisie des résultats'!$BP$29)=0,"",'Saisie des résultats'!$BP$29)</f>
        <v/>
      </c>
      <c r="AT65" s="16" t="str">
        <f>IF(COUNTA('Épreuves facultatives'!$DY$8)=0,"",'Épreuves facultatives'!$DY$8)</f>
        <v/>
      </c>
      <c r="AU65" s="16" t="str">
        <f>IF(COUNTA('Saisie des résultats'!$BP$30)=0,"",'Saisie des résultats'!$BP$30)</f>
        <v/>
      </c>
      <c r="AV65" s="16" t="str">
        <f>IF(COUNTA('Épreuves facultatives'!$DY$9)=0,"",'Épreuves facultatives'!$DY$9)</f>
        <v/>
      </c>
      <c r="AW65" s="16" t="str">
        <f>IF(COUNTA('Saisie des résultats'!$BP$31)=0,"",'Saisie des résultats'!$BP$31)</f>
        <v/>
      </c>
      <c r="AX65" s="16" t="str">
        <f>IF(COUNTA('Épreuves facultatives'!$DY$10)=0,"",'Épreuves facultatives'!$DY$10)</f>
        <v/>
      </c>
      <c r="AY65" s="16" t="str">
        <f>IF(COUNTA('Épreuves facultatives'!$DX$11)=0,"",'Épreuves facultatives'!$DX$11)</f>
        <v/>
      </c>
      <c r="AZ65" s="16" t="str">
        <f>IF(COUNTA('Épreuves facultatives'!$DY$11)=0,"",'Épreuves facultatives'!$DY$11)</f>
        <v/>
      </c>
      <c r="BA65" s="16" t="str">
        <f>IF(COUNTA('Épreuves facultatives'!$DX$12)=0,"",'Épreuves facultatives'!$DX$12)</f>
        <v/>
      </c>
      <c r="BB65" s="16" t="str">
        <f>IF(COUNTA('Épreuves facultatives'!$DY$12)=0,"",'Épreuves facultatives'!$DY$12)</f>
        <v/>
      </c>
      <c r="BC65" s="16" t="str">
        <f>IF(COUNTA('Épreuves facultatives'!$DX$13)=0,"",'Épreuves facultatives'!$DX$13)</f>
        <v/>
      </c>
      <c r="BD65" s="16" t="str">
        <f>IF(COUNTA('Épreuves facultatives'!$DY$13)=0,"",'Épreuves facultatives'!$DY$13)</f>
        <v/>
      </c>
      <c r="BE65" s="16" t="str">
        <f>IF(COUNTA('Épreuves facultatives'!$DX$14)=0,"",'Épreuves facultatives'!$DX$14)</f>
        <v/>
      </c>
      <c r="BF65" s="16" t="str">
        <f>IF(COUNTA('Épreuves facultatives'!$DY$14)=0,"",'Épreuves facultatives'!$DY$14)</f>
        <v/>
      </c>
      <c r="BG65" s="16" t="str">
        <f>IF(COUNTA('Épreuves facultatives'!$DX$15)=0,"",'Épreuves facultatives'!$DX$15)</f>
        <v/>
      </c>
      <c r="BH65" s="16" t="str">
        <f>IF(COUNTA('Épreuves facultatives'!$DY$15)=0,"",'Épreuves facultatives'!$DY$15)</f>
        <v/>
      </c>
      <c r="BI65" s="16" t="str">
        <f>IF(COUNTA('Saisie des résultats'!$BP$29)=0,"",'Saisie des résultats'!$BP$29)</f>
        <v/>
      </c>
      <c r="BJ65" s="16" t="e">
        <f>IF(COUNTA('Saisie des résultats'!#REF!)=0,"",'Saisie des résultats'!#REF!)</f>
        <v>#REF!</v>
      </c>
      <c r="BK65" s="16" t="str">
        <f>IF(COUNTA('Saisie des résultats'!$BP$28)=0,"",'Saisie des résultats'!$BP$28)</f>
        <v/>
      </c>
      <c r="BL65" s="16" t="e">
        <f>IF(COUNTA('Saisie des résultats'!#REF!)=0,"",'Saisie des résultats'!#REF!)</f>
        <v>#REF!</v>
      </c>
      <c r="BM65" s="16" t="e">
        <f>IF(COUNTA('Saisie des résultats'!#REF!)=0,"",'Saisie des résultats'!#REF!)</f>
        <v>#REF!</v>
      </c>
      <c r="BZ65" s="217" t="str">
        <f t="shared" si="0"/>
        <v/>
      </c>
      <c r="CB65" s="217" t="str">
        <f t="shared" si="1"/>
        <v/>
      </c>
    </row>
    <row r="66" spans="1:80">
      <c r="A66" s="11" t="str">
        <f>'Liste élèves'!A69</f>
        <v/>
      </c>
      <c r="B66" s="17" t="str">
        <f>références!K64</f>
        <v/>
      </c>
      <c r="C66" s="16" t="str">
        <f>IF(COUNTA('Saisie des résultats'!$BQ$8)=0,"",'Saisie des résultats'!$BQ$8)</f>
        <v/>
      </c>
      <c r="D66" s="16" t="e">
        <f>IF(COUNTA('Saisie des résultats'!#REF!)=0,"",'Saisie des résultats'!#REF!)</f>
        <v>#REF!</v>
      </c>
      <c r="E66" s="16" t="str">
        <f>IF(COUNTA('Saisie des résultats'!$BQ$9)=0,"",'Saisie des résultats'!$BQ$9)</f>
        <v/>
      </c>
      <c r="F66" s="16" t="e">
        <f>IF(COUNTA('Saisie des résultats'!#REF!)=0,"",'Saisie des résultats'!#REF!)</f>
        <v>#REF!</v>
      </c>
      <c r="G66" s="16" t="str">
        <f>IF(COUNTA('Saisie des résultats'!$BQ$10)=0,"",'Saisie des résultats'!$BQ$10)</f>
        <v/>
      </c>
      <c r="H66" s="16" t="e">
        <f>IF(COUNTA('Saisie des résultats'!#REF!)=0,"",'Saisie des résultats'!#REF!)</f>
        <v>#REF!</v>
      </c>
      <c r="I66" s="16" t="str">
        <f>IF(COUNTA('Saisie des résultats'!$BQ$11)=0,"",'Saisie des résultats'!$BQ$11)</f>
        <v/>
      </c>
      <c r="J66" s="16" t="e">
        <f>IF(COUNTA('Saisie des résultats'!#REF!)=0,"",'Saisie des résultats'!#REF!)</f>
        <v>#REF!</v>
      </c>
      <c r="K66" s="16" t="str">
        <f>IF(COUNTA('Saisie des résultats'!$BQ$12)=0,"",'Saisie des résultats'!$BQ$12)</f>
        <v/>
      </c>
      <c r="L66" s="16" t="e">
        <f>IF(COUNTA('Saisie des résultats'!#REF!)=0,"",'Saisie des résultats'!#REF!)</f>
        <v>#REF!</v>
      </c>
      <c r="M66" s="16" t="str">
        <f>IF(COUNTA('Saisie des résultats'!$BQ$13)=0,"",'Saisie des résultats'!$BQ$13)</f>
        <v/>
      </c>
      <c r="N66" s="16" t="e">
        <f>IF(COUNTA('Saisie des résultats'!#REF!)=0,"",'Saisie des résultats'!#REF!)</f>
        <v>#REF!</v>
      </c>
      <c r="O66" s="16" t="str">
        <f>IF(COUNTA('Saisie des résultats'!$BQ$14)=0,"",'Saisie des résultats'!$BQ$14)</f>
        <v/>
      </c>
      <c r="P66" s="16" t="e">
        <f>IF(COUNTA('Saisie des résultats'!#REF!)=0,"",'Saisie des résultats'!#REF!)</f>
        <v>#REF!</v>
      </c>
      <c r="Q66" s="16" t="str">
        <f>IF(COUNTA('Saisie des résultats'!$BQ$15)=0,"",'Saisie des résultats'!$BQ$15)</f>
        <v/>
      </c>
      <c r="R66" s="16" t="e">
        <f>IF(COUNTA('Saisie des résultats'!#REF!)=0,"",'Saisie des résultats'!#REF!)</f>
        <v>#REF!</v>
      </c>
      <c r="S66" s="16" t="str">
        <f>IF(COUNTA('Saisie des résultats'!$BQ$16)=0,"",'Saisie des résultats'!$BQ$16)</f>
        <v/>
      </c>
      <c r="T66" s="16" t="e">
        <f>IF(COUNTA('Saisie des résultats'!#REF!)=0,"",'Saisie des résultats'!#REF!)</f>
        <v>#REF!</v>
      </c>
      <c r="U66" s="16" t="str">
        <f>IF(COUNTA('Saisie des résultats'!$BQ$17)=0,"",'Saisie des résultats'!$BQ$17)</f>
        <v/>
      </c>
      <c r="V66" s="16" t="e">
        <f>IF(COUNTA('Saisie des résultats'!#REF!)=0,"",'Saisie des résultats'!#REF!)</f>
        <v>#REF!</v>
      </c>
      <c r="W66" s="16" t="str">
        <f>IF(COUNTA('Saisie des résultats'!$BQ$18)=0,"",'Saisie des résultats'!$BQ$18)</f>
        <v/>
      </c>
      <c r="X66" s="16" t="e">
        <f>IF(COUNTA('Saisie des résultats'!#REF!)=0,"",'Saisie des résultats'!#REF!)</f>
        <v>#REF!</v>
      </c>
      <c r="Y66" s="16" t="str">
        <f>IF(COUNTA('Saisie des résultats'!$BQ$19)=0,"",'Saisie des résultats'!$BQ$19)</f>
        <v/>
      </c>
      <c r="Z66" s="16" t="e">
        <f>IF(COUNTA('Saisie des résultats'!#REF!)=0,"",'Saisie des résultats'!#REF!)</f>
        <v>#REF!</v>
      </c>
      <c r="AA66" s="16" t="str">
        <f>IF(COUNTA('Saisie des résultats'!$BQ$20)=0,"",'Saisie des résultats'!$BQ$20)</f>
        <v/>
      </c>
      <c r="AB66" s="16" t="e">
        <f>IF(COUNTA('Saisie des résultats'!#REF!)=0,"",'Saisie des résultats'!#REF!)</f>
        <v>#REF!</v>
      </c>
      <c r="AC66" s="16" t="str">
        <f>IF(COUNTA('Saisie des résultats'!$BQ$21)=0,"",'Saisie des résultats'!$BQ$21)</f>
        <v/>
      </c>
      <c r="AD66" s="16" t="e">
        <f>IF(COUNTA('Saisie des résultats'!#REF!)=0,"",'Saisie des résultats'!#REF!)</f>
        <v>#REF!</v>
      </c>
      <c r="AE66" s="16" t="str">
        <f>IF(COUNTA('Saisie des résultats'!$BQ$22)=0,"",'Saisie des résultats'!$BQ$22)</f>
        <v/>
      </c>
      <c r="AF66" s="16" t="e">
        <f>IF(COUNTA('Saisie des résultats'!#REF!)=0,"",'Saisie des résultats'!#REF!)</f>
        <v>#REF!</v>
      </c>
      <c r="AG66" s="16" t="str">
        <f>IF(COUNTA('Saisie des résultats'!$BQ$23)=0,"",'Saisie des résultats'!$BQ$23)</f>
        <v/>
      </c>
      <c r="AH66" s="16" t="e">
        <f>IF(COUNTA('Saisie des résultats'!#REF!)=0,"",'Saisie des résultats'!#REF!)</f>
        <v>#REF!</v>
      </c>
      <c r="AI66" s="16" t="str">
        <f>IF(COUNTA('Saisie des résultats'!$BQ$24)=0,"",'Saisie des résultats'!$BQ$24)</f>
        <v/>
      </c>
      <c r="AJ66" s="16" t="e">
        <f>IF(COUNTA('Saisie des résultats'!#REF!)=0,"",'Saisie des résultats'!#REF!)</f>
        <v>#REF!</v>
      </c>
      <c r="AK66" s="16" t="str">
        <f>IF(COUNTA('Saisie des résultats'!$BQ$25)=0,"",'Saisie des résultats'!$BQ$25)</f>
        <v/>
      </c>
      <c r="AL66" s="16" t="e">
        <f>IF(COUNTA('Saisie des résultats'!#REF!)=0,"",'Saisie des résultats'!#REF!)</f>
        <v>#REF!</v>
      </c>
      <c r="AM66" s="16" t="str">
        <f>IF(COUNTA('Saisie des résultats'!$BQ$26)=0,"",'Saisie des résultats'!$BQ$26)</f>
        <v/>
      </c>
      <c r="AN66" s="16" t="e">
        <f>IF(COUNTA('Saisie des résultats'!#REF!)=0,"",'Saisie des résultats'!#REF!)</f>
        <v>#REF!</v>
      </c>
      <c r="AO66" s="16" t="str">
        <f>IF(COUNTA('Saisie des résultats'!$BQ$27)=0,"",'Saisie des résultats'!$BQ$27)</f>
        <v/>
      </c>
      <c r="AP66" s="16" t="str">
        <f>IF(COUNTA('Épreuves facultatives'!$EA$6)=0,"",'Épreuves facultatives'!$EA$6)</f>
        <v/>
      </c>
      <c r="AQ66" s="16" t="str">
        <f>IF(COUNTA('Saisie des résultats'!$BQ$28)=0,"",'Saisie des résultats'!$BQ$28)</f>
        <v/>
      </c>
      <c r="AR66" s="16" t="str">
        <f>IF(COUNTA('Épreuves facultatives'!$EA$7)=0,"",'Épreuves facultatives'!$EA$7)</f>
        <v/>
      </c>
      <c r="AS66" s="16" t="str">
        <f>IF(COUNTA('Saisie des résultats'!$BQ$29)=0,"",'Saisie des résultats'!$BQ$29)</f>
        <v/>
      </c>
      <c r="AT66" s="16" t="str">
        <f>IF(COUNTA('Épreuves facultatives'!$EA$8)=0,"",'Épreuves facultatives'!$EA$8)</f>
        <v/>
      </c>
      <c r="AU66" s="16" t="str">
        <f>IF(COUNTA('Saisie des résultats'!$BQ$30)=0,"",'Saisie des résultats'!$BQ$30)</f>
        <v/>
      </c>
      <c r="AV66" s="16" t="str">
        <f>IF(COUNTA('Épreuves facultatives'!$EA$9)=0,"",'Épreuves facultatives'!$EA$9)</f>
        <v/>
      </c>
      <c r="AW66" s="16" t="str">
        <f>IF(COUNTA('Saisie des résultats'!$BQ$31)=0,"",'Saisie des résultats'!$BQ$31)</f>
        <v/>
      </c>
      <c r="AX66" s="16" t="str">
        <f>IF(COUNTA('Épreuves facultatives'!$EA$10)=0,"",'Épreuves facultatives'!$EA$10)</f>
        <v/>
      </c>
      <c r="AY66" s="16" t="str">
        <f>IF(COUNTA('Épreuves facultatives'!$DZ$11)=0,"",'Épreuves facultatives'!$DZ$11)</f>
        <v/>
      </c>
      <c r="AZ66" s="16" t="str">
        <f>IF(COUNTA('Épreuves facultatives'!$EA$11)=0,"",'Épreuves facultatives'!$EA$11)</f>
        <v/>
      </c>
      <c r="BA66" s="16" t="str">
        <f>IF(COUNTA('Épreuves facultatives'!$DZ$12)=0,"",'Épreuves facultatives'!$DZ$12)</f>
        <v/>
      </c>
      <c r="BB66" s="16" t="str">
        <f>IF(COUNTA('Épreuves facultatives'!$EA$12)=0,"",'Épreuves facultatives'!$EA$12)</f>
        <v/>
      </c>
      <c r="BC66" s="16" t="str">
        <f>IF(COUNTA('Épreuves facultatives'!$DZ$13)=0,"",'Épreuves facultatives'!$DZ$13)</f>
        <v/>
      </c>
      <c r="BD66" s="16" t="str">
        <f>IF(COUNTA('Épreuves facultatives'!$EA$13)=0,"",'Épreuves facultatives'!$EA$13)</f>
        <v/>
      </c>
      <c r="BE66" s="16" t="str">
        <f>IF(COUNTA('Épreuves facultatives'!$DZ$14)=0,"",'Épreuves facultatives'!$DZ$14)</f>
        <v/>
      </c>
      <c r="BF66" s="16" t="str">
        <f>IF(COUNTA('Épreuves facultatives'!$EA$14)=0,"",'Épreuves facultatives'!$EA$14)</f>
        <v/>
      </c>
      <c r="BG66" s="16" t="str">
        <f>IF(COUNTA('Épreuves facultatives'!$DZ$15)=0,"",'Épreuves facultatives'!$DZ$15)</f>
        <v/>
      </c>
      <c r="BH66" s="16" t="str">
        <f>IF(COUNTA('Épreuves facultatives'!$EA$15)=0,"",'Épreuves facultatives'!$EA$15)</f>
        <v/>
      </c>
      <c r="BI66" s="16" t="str">
        <f>IF(COUNTA('Saisie des résultats'!$BQ$29)=0,"",'Saisie des résultats'!$BQ$29)</f>
        <v/>
      </c>
      <c r="BJ66" s="16" t="e">
        <f>IF(COUNTA('Saisie des résultats'!#REF!)=0,"",'Saisie des résultats'!#REF!)</f>
        <v>#REF!</v>
      </c>
      <c r="BK66" s="16" t="str">
        <f>IF(COUNTA('Saisie des résultats'!$BQ$28)=0,"",'Saisie des résultats'!$BQ$28)</f>
        <v/>
      </c>
      <c r="BL66" s="16" t="e">
        <f>IF(COUNTA('Saisie des résultats'!#REF!)=0,"",'Saisie des résultats'!#REF!)</f>
        <v>#REF!</v>
      </c>
      <c r="BM66" s="16" t="e">
        <f>IF(COUNTA('Saisie des résultats'!#REF!)=0,"",'Saisie des résultats'!#REF!)</f>
        <v>#REF!</v>
      </c>
      <c r="BZ66" s="217" t="str">
        <f t="shared" si="0"/>
        <v/>
      </c>
      <c r="CB66" s="217" t="str">
        <f t="shared" si="1"/>
        <v/>
      </c>
    </row>
    <row r="67" spans="1:80">
      <c r="A67" s="11" t="str">
        <f>'Liste élèves'!A70</f>
        <v/>
      </c>
      <c r="B67" s="17" t="str">
        <f>références!K65</f>
        <v/>
      </c>
      <c r="C67" s="16" t="str">
        <f>IF(COUNTA('Saisie des résultats'!$BR$8)=0,"",'Saisie des résultats'!$BR$8)</f>
        <v/>
      </c>
      <c r="D67" s="16" t="e">
        <f>IF(COUNTA('Saisie des résultats'!#REF!)=0,"",'Saisie des résultats'!#REF!)</f>
        <v>#REF!</v>
      </c>
      <c r="E67" s="16" t="str">
        <f>IF(COUNTA('Saisie des résultats'!$BR$9)=0,"",'Saisie des résultats'!$BR$9)</f>
        <v/>
      </c>
      <c r="F67" s="16" t="e">
        <f>IF(COUNTA('Saisie des résultats'!#REF!)=0,"",'Saisie des résultats'!#REF!)</f>
        <v>#REF!</v>
      </c>
      <c r="G67" s="16" t="str">
        <f>IF(COUNTA('Saisie des résultats'!$BR$10)=0,"",'Saisie des résultats'!$BR$10)</f>
        <v/>
      </c>
      <c r="H67" s="16" t="e">
        <f>IF(COUNTA('Saisie des résultats'!#REF!)=0,"",'Saisie des résultats'!#REF!)</f>
        <v>#REF!</v>
      </c>
      <c r="I67" s="16" t="str">
        <f>IF(COUNTA('Saisie des résultats'!$BR$11)=0,"",'Saisie des résultats'!$BR$11)</f>
        <v/>
      </c>
      <c r="J67" s="16" t="e">
        <f>IF(COUNTA('Saisie des résultats'!#REF!)=0,"",'Saisie des résultats'!#REF!)</f>
        <v>#REF!</v>
      </c>
      <c r="K67" s="16" t="str">
        <f>IF(COUNTA('Saisie des résultats'!$BR$12)=0,"",'Saisie des résultats'!$BR$12)</f>
        <v/>
      </c>
      <c r="L67" s="16" t="e">
        <f>IF(COUNTA('Saisie des résultats'!#REF!)=0,"",'Saisie des résultats'!#REF!)</f>
        <v>#REF!</v>
      </c>
      <c r="M67" s="16" t="str">
        <f>IF(COUNTA('Saisie des résultats'!$BR$13)=0,"",'Saisie des résultats'!$BR$13)</f>
        <v/>
      </c>
      <c r="N67" s="16" t="e">
        <f>IF(COUNTA('Saisie des résultats'!#REF!)=0,"",'Saisie des résultats'!#REF!)</f>
        <v>#REF!</v>
      </c>
      <c r="O67" s="16" t="str">
        <f>IF(COUNTA('Saisie des résultats'!$BR$14)=0,"",'Saisie des résultats'!$BR$14)</f>
        <v/>
      </c>
      <c r="P67" s="16" t="e">
        <f>IF(COUNTA('Saisie des résultats'!#REF!)=0,"",'Saisie des résultats'!#REF!)</f>
        <v>#REF!</v>
      </c>
      <c r="Q67" s="16" t="str">
        <f>IF(COUNTA('Saisie des résultats'!$BR$15)=0,"",'Saisie des résultats'!$BR$15)</f>
        <v/>
      </c>
      <c r="R67" s="16" t="e">
        <f>IF(COUNTA('Saisie des résultats'!#REF!)=0,"",'Saisie des résultats'!#REF!)</f>
        <v>#REF!</v>
      </c>
      <c r="S67" s="16" t="str">
        <f>IF(COUNTA('Saisie des résultats'!$BR$16)=0,"",'Saisie des résultats'!$BR$16)</f>
        <v/>
      </c>
      <c r="T67" s="16" t="e">
        <f>IF(COUNTA('Saisie des résultats'!#REF!)=0,"",'Saisie des résultats'!#REF!)</f>
        <v>#REF!</v>
      </c>
      <c r="U67" s="16" t="str">
        <f>IF(COUNTA('Saisie des résultats'!$BR$17)=0,"",'Saisie des résultats'!$BR$17)</f>
        <v/>
      </c>
      <c r="V67" s="16" t="e">
        <f>IF(COUNTA('Saisie des résultats'!#REF!)=0,"",'Saisie des résultats'!#REF!)</f>
        <v>#REF!</v>
      </c>
      <c r="W67" s="16" t="str">
        <f>IF(COUNTA('Saisie des résultats'!$BR$18)=0,"",'Saisie des résultats'!$BR$18)</f>
        <v/>
      </c>
      <c r="X67" s="16" t="e">
        <f>IF(COUNTA('Saisie des résultats'!#REF!)=0,"",'Saisie des résultats'!#REF!)</f>
        <v>#REF!</v>
      </c>
      <c r="Y67" s="16" t="str">
        <f>IF(COUNTA('Saisie des résultats'!$BR$19)=0,"",'Saisie des résultats'!$BR$19)</f>
        <v/>
      </c>
      <c r="Z67" s="16" t="e">
        <f>IF(COUNTA('Saisie des résultats'!#REF!)=0,"",'Saisie des résultats'!#REF!)</f>
        <v>#REF!</v>
      </c>
      <c r="AA67" s="16" t="str">
        <f>IF(COUNTA('Saisie des résultats'!$BR$20)=0,"",'Saisie des résultats'!$BR$20)</f>
        <v/>
      </c>
      <c r="AB67" s="16" t="e">
        <f>IF(COUNTA('Saisie des résultats'!#REF!)=0,"",'Saisie des résultats'!#REF!)</f>
        <v>#REF!</v>
      </c>
      <c r="AC67" s="16" t="str">
        <f>IF(COUNTA('Saisie des résultats'!$BR$21)=0,"",'Saisie des résultats'!$BR$21)</f>
        <v/>
      </c>
      <c r="AD67" s="16" t="e">
        <f>IF(COUNTA('Saisie des résultats'!#REF!)=0,"",'Saisie des résultats'!#REF!)</f>
        <v>#REF!</v>
      </c>
      <c r="AE67" s="16" t="str">
        <f>IF(COUNTA('Saisie des résultats'!$BR$22)=0,"",'Saisie des résultats'!$BR$22)</f>
        <v/>
      </c>
      <c r="AF67" s="16" t="e">
        <f>IF(COUNTA('Saisie des résultats'!#REF!)=0,"",'Saisie des résultats'!#REF!)</f>
        <v>#REF!</v>
      </c>
      <c r="AG67" s="16" t="str">
        <f>IF(COUNTA('Saisie des résultats'!$BR$23)=0,"",'Saisie des résultats'!$BR$23)</f>
        <v/>
      </c>
      <c r="AH67" s="16" t="e">
        <f>IF(COUNTA('Saisie des résultats'!#REF!)=0,"",'Saisie des résultats'!#REF!)</f>
        <v>#REF!</v>
      </c>
      <c r="AI67" s="16" t="str">
        <f>IF(COUNTA('Saisie des résultats'!$BR$24)=0,"",'Saisie des résultats'!$BR$24)</f>
        <v/>
      </c>
      <c r="AJ67" s="16" t="e">
        <f>IF(COUNTA('Saisie des résultats'!#REF!)=0,"",'Saisie des résultats'!#REF!)</f>
        <v>#REF!</v>
      </c>
      <c r="AK67" s="16" t="str">
        <f>IF(COUNTA('Saisie des résultats'!$BR$25)=0,"",'Saisie des résultats'!$BR$25)</f>
        <v/>
      </c>
      <c r="AL67" s="16" t="e">
        <f>IF(COUNTA('Saisie des résultats'!#REF!)=0,"",'Saisie des résultats'!#REF!)</f>
        <v>#REF!</v>
      </c>
      <c r="AM67" s="16" t="str">
        <f>IF(COUNTA('Saisie des résultats'!$BR$26)=0,"",'Saisie des résultats'!$BR$26)</f>
        <v/>
      </c>
      <c r="AN67" s="16" t="e">
        <f>IF(COUNTA('Saisie des résultats'!#REF!)=0,"",'Saisie des résultats'!#REF!)</f>
        <v>#REF!</v>
      </c>
      <c r="AO67" s="16" t="str">
        <f>IF(COUNTA('Saisie des résultats'!$BR$27)=0,"",'Saisie des résultats'!$BR$27)</f>
        <v/>
      </c>
      <c r="AP67" s="16" t="str">
        <f>IF(COUNTA('Épreuves facultatives'!$EC$6)=0,"",'Épreuves facultatives'!$EC$6)</f>
        <v/>
      </c>
      <c r="AQ67" s="16" t="str">
        <f>IF(COUNTA('Saisie des résultats'!$BR$28)=0,"",'Saisie des résultats'!$BR$28)</f>
        <v/>
      </c>
      <c r="AR67" s="16" t="str">
        <f>IF(COUNTA('Épreuves facultatives'!$EC$7)=0,"",'Épreuves facultatives'!$EC$7)</f>
        <v/>
      </c>
      <c r="AS67" s="16" t="str">
        <f>IF(COUNTA('Saisie des résultats'!$BR$29)=0,"",'Saisie des résultats'!$BR$29)</f>
        <v/>
      </c>
      <c r="AT67" s="16" t="str">
        <f>IF(COUNTA('Épreuves facultatives'!$EC$8)=0,"",'Épreuves facultatives'!$EC$8)</f>
        <v/>
      </c>
      <c r="AU67" s="16" t="str">
        <f>IF(COUNTA('Saisie des résultats'!$BR$30)=0,"",'Saisie des résultats'!$BR$30)</f>
        <v/>
      </c>
      <c r="AV67" s="16" t="str">
        <f>IF(COUNTA('Épreuves facultatives'!$EC$9)=0,"",'Épreuves facultatives'!$EC$9)</f>
        <v/>
      </c>
      <c r="AW67" s="16" t="str">
        <f>IF(COUNTA('Saisie des résultats'!$BR$31)=0,"",'Saisie des résultats'!$BR$31)</f>
        <v/>
      </c>
      <c r="AX67" s="16" t="str">
        <f>IF(COUNTA('Épreuves facultatives'!$EC$10)=0,"",'Épreuves facultatives'!$EC$10)</f>
        <v/>
      </c>
      <c r="AY67" s="16" t="str">
        <f>IF(COUNTA('Épreuves facultatives'!$EB$11)=0,"",'Épreuves facultatives'!$EB$11)</f>
        <v/>
      </c>
      <c r="AZ67" s="16" t="str">
        <f>IF(COUNTA('Épreuves facultatives'!$EC$11)=0,"",'Épreuves facultatives'!$EC$11)</f>
        <v/>
      </c>
      <c r="BA67" s="16" t="str">
        <f>IF(COUNTA('Épreuves facultatives'!$EB$12)=0,"",'Épreuves facultatives'!$EB$12)</f>
        <v/>
      </c>
      <c r="BB67" s="16" t="str">
        <f>IF(COUNTA('Épreuves facultatives'!$EC$12)=0,"",'Épreuves facultatives'!$EC$12)</f>
        <v/>
      </c>
      <c r="BC67" s="16" t="str">
        <f>IF(COUNTA('Épreuves facultatives'!$EB$13)=0,"",'Épreuves facultatives'!$EB$13)</f>
        <v/>
      </c>
      <c r="BD67" s="16" t="str">
        <f>IF(COUNTA('Épreuves facultatives'!$EC$13)=0,"",'Épreuves facultatives'!$EC$13)</f>
        <v/>
      </c>
      <c r="BE67" s="16" t="str">
        <f>IF(COUNTA('Épreuves facultatives'!$EB$14)=0,"",'Épreuves facultatives'!$EB$14)</f>
        <v/>
      </c>
      <c r="BF67" s="16" t="str">
        <f>IF(COUNTA('Épreuves facultatives'!$EC$14)=0,"",'Épreuves facultatives'!$EC$14)</f>
        <v/>
      </c>
      <c r="BG67" s="16" t="str">
        <f>IF(COUNTA('Épreuves facultatives'!$EB$15)=0,"",'Épreuves facultatives'!$EB$15)</f>
        <v/>
      </c>
      <c r="BH67" s="16" t="str">
        <f>IF(COUNTA('Épreuves facultatives'!$EC$15)=0,"",'Épreuves facultatives'!$EC$15)</f>
        <v/>
      </c>
      <c r="BI67" s="16" t="str">
        <f>IF(COUNTA('Saisie des résultats'!$BR$29)=0,"",'Saisie des résultats'!$BR$29)</f>
        <v/>
      </c>
      <c r="BJ67" s="16" t="e">
        <f>IF(COUNTA('Saisie des résultats'!#REF!)=0,"",'Saisie des résultats'!#REF!)</f>
        <v>#REF!</v>
      </c>
      <c r="BK67" s="16" t="str">
        <f>IF(COUNTA('Saisie des résultats'!$BR$28)=0,"",'Saisie des résultats'!$BR$28)</f>
        <v/>
      </c>
      <c r="BL67" s="16" t="e">
        <f>IF(COUNTA('Saisie des résultats'!#REF!)=0,"",'Saisie des résultats'!#REF!)</f>
        <v>#REF!</v>
      </c>
      <c r="BM67" s="16" t="e">
        <f>IF(COUNTA('Saisie des résultats'!#REF!)=0,"",'Saisie des résultats'!#REF!)</f>
        <v>#REF!</v>
      </c>
      <c r="BZ67" s="217" t="str">
        <f t="shared" si="0"/>
        <v/>
      </c>
      <c r="CB67" s="217" t="str">
        <f t="shared" si="1"/>
        <v/>
      </c>
    </row>
    <row r="68" spans="1:80">
      <c r="A68" s="11" t="str">
        <f>'Liste élèves'!A71</f>
        <v/>
      </c>
      <c r="B68" s="17" t="str">
        <f>références!K66</f>
        <v/>
      </c>
      <c r="C68" s="16" t="str">
        <f>IF(COUNTA('Saisie des résultats'!$BS$8)=0,"",'Saisie des résultats'!$BS$8)</f>
        <v/>
      </c>
      <c r="D68" s="16" t="e">
        <f>IF(COUNTA('Saisie des résultats'!#REF!)=0,"",'Saisie des résultats'!#REF!)</f>
        <v>#REF!</v>
      </c>
      <c r="E68" s="16" t="str">
        <f>IF(COUNTA('Saisie des résultats'!$BS$9)=0,"",'Saisie des résultats'!$BS$9)</f>
        <v/>
      </c>
      <c r="F68" s="16" t="e">
        <f>IF(COUNTA('Saisie des résultats'!#REF!)=0,"",'Saisie des résultats'!#REF!)</f>
        <v>#REF!</v>
      </c>
      <c r="G68" s="16" t="str">
        <f>IF(COUNTA('Saisie des résultats'!$BS$10)=0,"",'Saisie des résultats'!$BS$10)</f>
        <v/>
      </c>
      <c r="H68" s="16" t="e">
        <f>IF(COUNTA('Saisie des résultats'!#REF!)=0,"",'Saisie des résultats'!#REF!)</f>
        <v>#REF!</v>
      </c>
      <c r="I68" s="16" t="str">
        <f>IF(COUNTA('Saisie des résultats'!$BS$11)=0,"",'Saisie des résultats'!$BS$11)</f>
        <v/>
      </c>
      <c r="J68" s="16" t="e">
        <f>IF(COUNTA('Saisie des résultats'!#REF!)=0,"",'Saisie des résultats'!#REF!)</f>
        <v>#REF!</v>
      </c>
      <c r="K68" s="16" t="str">
        <f>IF(COUNTA('Saisie des résultats'!$BS$12)=0,"",'Saisie des résultats'!$BS$12)</f>
        <v/>
      </c>
      <c r="L68" s="16" t="e">
        <f>IF(COUNTA('Saisie des résultats'!#REF!)=0,"",'Saisie des résultats'!#REF!)</f>
        <v>#REF!</v>
      </c>
      <c r="M68" s="16" t="str">
        <f>IF(COUNTA('Saisie des résultats'!$BS$13)=0,"",'Saisie des résultats'!$BS$13)</f>
        <v/>
      </c>
      <c r="N68" s="16" t="e">
        <f>IF(COUNTA('Saisie des résultats'!#REF!)=0,"",'Saisie des résultats'!#REF!)</f>
        <v>#REF!</v>
      </c>
      <c r="O68" s="16" t="str">
        <f>IF(COUNTA('Saisie des résultats'!$BS$14)=0,"",'Saisie des résultats'!$BS$14)</f>
        <v/>
      </c>
      <c r="P68" s="16" t="e">
        <f>IF(COUNTA('Saisie des résultats'!#REF!)=0,"",'Saisie des résultats'!#REF!)</f>
        <v>#REF!</v>
      </c>
      <c r="Q68" s="16" t="str">
        <f>IF(COUNTA('Saisie des résultats'!$BS$15)=0,"",'Saisie des résultats'!$BS$15)</f>
        <v/>
      </c>
      <c r="R68" s="16" t="e">
        <f>IF(COUNTA('Saisie des résultats'!#REF!)=0,"",'Saisie des résultats'!#REF!)</f>
        <v>#REF!</v>
      </c>
      <c r="S68" s="16" t="str">
        <f>IF(COUNTA('Saisie des résultats'!$BS$16)=0,"",'Saisie des résultats'!$BS$16)</f>
        <v/>
      </c>
      <c r="T68" s="16" t="e">
        <f>IF(COUNTA('Saisie des résultats'!#REF!)=0,"",'Saisie des résultats'!#REF!)</f>
        <v>#REF!</v>
      </c>
      <c r="U68" s="16" t="str">
        <f>IF(COUNTA('Saisie des résultats'!$BS$17)=0,"",'Saisie des résultats'!$BS$17)</f>
        <v/>
      </c>
      <c r="V68" s="16" t="e">
        <f>IF(COUNTA('Saisie des résultats'!#REF!)=0,"",'Saisie des résultats'!#REF!)</f>
        <v>#REF!</v>
      </c>
      <c r="W68" s="16" t="str">
        <f>IF(COUNTA('Saisie des résultats'!$BS$18)=0,"",'Saisie des résultats'!$BS$18)</f>
        <v/>
      </c>
      <c r="X68" s="16" t="e">
        <f>IF(COUNTA('Saisie des résultats'!#REF!)=0,"",'Saisie des résultats'!#REF!)</f>
        <v>#REF!</v>
      </c>
      <c r="Y68" s="16" t="str">
        <f>IF(COUNTA('Saisie des résultats'!$BS$19)=0,"",'Saisie des résultats'!$BS$19)</f>
        <v/>
      </c>
      <c r="Z68" s="16" t="e">
        <f>IF(COUNTA('Saisie des résultats'!#REF!)=0,"",'Saisie des résultats'!#REF!)</f>
        <v>#REF!</v>
      </c>
      <c r="AA68" s="16" t="str">
        <f>IF(COUNTA('Saisie des résultats'!$BS$20)=0,"",'Saisie des résultats'!$BS$20)</f>
        <v/>
      </c>
      <c r="AB68" s="16" t="e">
        <f>IF(COUNTA('Saisie des résultats'!#REF!)=0,"",'Saisie des résultats'!#REF!)</f>
        <v>#REF!</v>
      </c>
      <c r="AC68" s="16" t="str">
        <f>IF(COUNTA('Saisie des résultats'!$BS$21)=0,"",'Saisie des résultats'!$BS$21)</f>
        <v/>
      </c>
      <c r="AD68" s="16" t="e">
        <f>IF(COUNTA('Saisie des résultats'!#REF!)=0,"",'Saisie des résultats'!#REF!)</f>
        <v>#REF!</v>
      </c>
      <c r="AE68" s="16" t="str">
        <f>IF(COUNTA('Saisie des résultats'!$BS$22)=0,"",'Saisie des résultats'!$BS$22)</f>
        <v/>
      </c>
      <c r="AF68" s="16" t="e">
        <f>IF(COUNTA('Saisie des résultats'!#REF!)=0,"",'Saisie des résultats'!#REF!)</f>
        <v>#REF!</v>
      </c>
      <c r="AG68" s="16" t="str">
        <f>IF(COUNTA('Saisie des résultats'!$BS$23)=0,"",'Saisie des résultats'!$BS$23)</f>
        <v/>
      </c>
      <c r="AH68" s="16" t="e">
        <f>IF(COUNTA('Saisie des résultats'!#REF!)=0,"",'Saisie des résultats'!#REF!)</f>
        <v>#REF!</v>
      </c>
      <c r="AI68" s="16" t="str">
        <f>IF(COUNTA('Saisie des résultats'!$BS$24)=0,"",'Saisie des résultats'!$BS$24)</f>
        <v/>
      </c>
      <c r="AJ68" s="16" t="e">
        <f>IF(COUNTA('Saisie des résultats'!#REF!)=0,"",'Saisie des résultats'!#REF!)</f>
        <v>#REF!</v>
      </c>
      <c r="AK68" s="16" t="str">
        <f>IF(COUNTA('Saisie des résultats'!$BS$25)=0,"",'Saisie des résultats'!$BS$25)</f>
        <v/>
      </c>
      <c r="AL68" s="16" t="e">
        <f>IF(COUNTA('Saisie des résultats'!#REF!)=0,"",'Saisie des résultats'!#REF!)</f>
        <v>#REF!</v>
      </c>
      <c r="AM68" s="16" t="str">
        <f>IF(COUNTA('Saisie des résultats'!$BS$26)=0,"",'Saisie des résultats'!$BS$26)</f>
        <v/>
      </c>
      <c r="AN68" s="16" t="e">
        <f>IF(COUNTA('Saisie des résultats'!#REF!)=0,"",'Saisie des résultats'!#REF!)</f>
        <v>#REF!</v>
      </c>
      <c r="AO68" s="16" t="str">
        <f>IF(COUNTA('Saisie des résultats'!$BS$27)=0,"",'Saisie des résultats'!$BS$27)</f>
        <v/>
      </c>
      <c r="AP68" s="16" t="str">
        <f>IF(COUNTA('Épreuves facultatives'!$EE$6)=0,"",'Épreuves facultatives'!$EE$6)</f>
        <v/>
      </c>
      <c r="AQ68" s="16" t="str">
        <f>IF(COUNTA('Saisie des résultats'!$BS$28)=0,"",'Saisie des résultats'!$BS$28)</f>
        <v/>
      </c>
      <c r="AR68" s="16" t="str">
        <f>IF(COUNTA('Épreuves facultatives'!$EE$7)=0,"",'Épreuves facultatives'!$EE$7)</f>
        <v/>
      </c>
      <c r="AS68" s="16" t="str">
        <f>IF(COUNTA('Saisie des résultats'!$BS$29)=0,"",'Saisie des résultats'!$BS$29)</f>
        <v/>
      </c>
      <c r="AT68" s="16" t="str">
        <f>IF(COUNTA('Épreuves facultatives'!$EE$8)=0,"",'Épreuves facultatives'!$EE$8)</f>
        <v/>
      </c>
      <c r="AU68" s="16" t="str">
        <f>IF(COUNTA('Saisie des résultats'!$BS$30)=0,"",'Saisie des résultats'!$BS$30)</f>
        <v/>
      </c>
      <c r="AV68" s="16" t="str">
        <f>IF(COUNTA('Épreuves facultatives'!$EE$9)=0,"",'Épreuves facultatives'!$EE$9)</f>
        <v/>
      </c>
      <c r="AW68" s="16" t="str">
        <f>IF(COUNTA('Saisie des résultats'!$BS$31)=0,"",'Saisie des résultats'!$BS$31)</f>
        <v/>
      </c>
      <c r="AX68" s="16" t="str">
        <f>IF(COUNTA('Épreuves facultatives'!$EE$10)=0,"",'Épreuves facultatives'!$EE$10)</f>
        <v/>
      </c>
      <c r="AY68" s="16" t="str">
        <f>IF(COUNTA('Épreuves facultatives'!$ED$11)=0,"",'Épreuves facultatives'!$ED$11)</f>
        <v/>
      </c>
      <c r="AZ68" s="16" t="str">
        <f>IF(COUNTA('Épreuves facultatives'!$EE$11)=0,"",'Épreuves facultatives'!$EE$11)</f>
        <v/>
      </c>
      <c r="BA68" s="16" t="str">
        <f>IF(COUNTA('Épreuves facultatives'!$ED$12)=0,"",'Épreuves facultatives'!$ED$12)</f>
        <v/>
      </c>
      <c r="BB68" s="16" t="str">
        <f>IF(COUNTA('Épreuves facultatives'!$EE$12)=0,"",'Épreuves facultatives'!$EE$12)</f>
        <v/>
      </c>
      <c r="BC68" s="16" t="str">
        <f>IF(COUNTA('Épreuves facultatives'!$ED$13)=0,"",'Épreuves facultatives'!$ED$13)</f>
        <v/>
      </c>
      <c r="BD68" s="16" t="str">
        <f>IF(COUNTA('Épreuves facultatives'!$EE$13)=0,"",'Épreuves facultatives'!$EE$13)</f>
        <v/>
      </c>
      <c r="BE68" s="16" t="str">
        <f>IF(COUNTA('Épreuves facultatives'!$ED$14)=0,"",'Épreuves facultatives'!$ED$14)</f>
        <v/>
      </c>
      <c r="BF68" s="16" t="str">
        <f>IF(COUNTA('Épreuves facultatives'!$EE$14)=0,"",'Épreuves facultatives'!$EE$14)</f>
        <v/>
      </c>
      <c r="BG68" s="16" t="str">
        <f>IF(COUNTA('Épreuves facultatives'!$ED$15)=0,"",'Épreuves facultatives'!$ED$15)</f>
        <v/>
      </c>
      <c r="BH68" s="16" t="str">
        <f>IF(COUNTA('Épreuves facultatives'!$EE$15)=0,"",'Épreuves facultatives'!$EE$15)</f>
        <v/>
      </c>
      <c r="BI68" s="16" t="str">
        <f>IF(COUNTA('Saisie des résultats'!$BS$29)=0,"",'Saisie des résultats'!$BS$29)</f>
        <v/>
      </c>
      <c r="BJ68" s="16" t="e">
        <f>IF(COUNTA('Saisie des résultats'!#REF!)=0,"",'Saisie des résultats'!#REF!)</f>
        <v>#REF!</v>
      </c>
      <c r="BK68" s="16" t="str">
        <f>IF(COUNTA('Saisie des résultats'!$BS$28)=0,"",'Saisie des résultats'!$BS$28)</f>
        <v/>
      </c>
      <c r="BL68" s="16" t="e">
        <f>IF(COUNTA('Saisie des résultats'!#REF!)=0,"",'Saisie des résultats'!#REF!)</f>
        <v>#REF!</v>
      </c>
      <c r="BM68" s="16" t="e">
        <f>IF(COUNTA('Saisie des résultats'!#REF!)=0,"",'Saisie des résultats'!#REF!)</f>
        <v>#REF!</v>
      </c>
      <c r="BZ68" s="217" t="str">
        <f t="shared" si="0"/>
        <v/>
      </c>
      <c r="CB68" s="217" t="str">
        <f t="shared" si="1"/>
        <v/>
      </c>
    </row>
    <row r="69" spans="1:80">
      <c r="A69" s="11" t="str">
        <f>'Liste élèves'!A72</f>
        <v/>
      </c>
      <c r="B69" s="17" t="str">
        <f>références!K67</f>
        <v/>
      </c>
      <c r="C69" s="16" t="str">
        <f>IF(COUNTA('Saisie des résultats'!$BT$8)=0,"",'Saisie des résultats'!$BT$8)</f>
        <v/>
      </c>
      <c r="D69" s="16" t="e">
        <f>IF(COUNTA('Saisie des résultats'!#REF!)=0,"",'Saisie des résultats'!#REF!)</f>
        <v>#REF!</v>
      </c>
      <c r="E69" s="16" t="str">
        <f>IF(COUNTA('Saisie des résultats'!$BT$9)=0,"",'Saisie des résultats'!$BT$9)</f>
        <v/>
      </c>
      <c r="F69" s="16" t="e">
        <f>IF(COUNTA('Saisie des résultats'!#REF!)=0,"",'Saisie des résultats'!#REF!)</f>
        <v>#REF!</v>
      </c>
      <c r="G69" s="16" t="str">
        <f>IF(COUNTA('Saisie des résultats'!$BT$10)=0,"",'Saisie des résultats'!$BT$10)</f>
        <v/>
      </c>
      <c r="H69" s="16" t="e">
        <f>IF(COUNTA('Saisie des résultats'!#REF!)=0,"",'Saisie des résultats'!#REF!)</f>
        <v>#REF!</v>
      </c>
      <c r="I69" s="16" t="str">
        <f>IF(COUNTA('Saisie des résultats'!$BT$11)=0,"",'Saisie des résultats'!$BT$11)</f>
        <v/>
      </c>
      <c r="J69" s="16" t="e">
        <f>IF(COUNTA('Saisie des résultats'!#REF!)=0,"",'Saisie des résultats'!#REF!)</f>
        <v>#REF!</v>
      </c>
      <c r="K69" s="16" t="str">
        <f>IF(COUNTA('Saisie des résultats'!$BT$12)=0,"",'Saisie des résultats'!$BT$12)</f>
        <v/>
      </c>
      <c r="L69" s="16" t="e">
        <f>IF(COUNTA('Saisie des résultats'!#REF!)=0,"",'Saisie des résultats'!#REF!)</f>
        <v>#REF!</v>
      </c>
      <c r="M69" s="16" t="str">
        <f>IF(COUNTA('Saisie des résultats'!$BT$13)=0,"",'Saisie des résultats'!$BT$13)</f>
        <v/>
      </c>
      <c r="N69" s="16" t="e">
        <f>IF(COUNTA('Saisie des résultats'!#REF!)=0,"",'Saisie des résultats'!#REF!)</f>
        <v>#REF!</v>
      </c>
      <c r="O69" s="16" t="str">
        <f>IF(COUNTA('Saisie des résultats'!$BT$14)=0,"",'Saisie des résultats'!$BT$14)</f>
        <v/>
      </c>
      <c r="P69" s="16" t="e">
        <f>IF(COUNTA('Saisie des résultats'!#REF!)=0,"",'Saisie des résultats'!#REF!)</f>
        <v>#REF!</v>
      </c>
      <c r="Q69" s="16" t="str">
        <f>IF(COUNTA('Saisie des résultats'!$BT$15)=0,"",'Saisie des résultats'!$BT$15)</f>
        <v/>
      </c>
      <c r="R69" s="16" t="e">
        <f>IF(COUNTA('Saisie des résultats'!#REF!)=0,"",'Saisie des résultats'!#REF!)</f>
        <v>#REF!</v>
      </c>
      <c r="S69" s="16" t="str">
        <f>IF(COUNTA('Saisie des résultats'!$BT$16)=0,"",'Saisie des résultats'!$BT$16)</f>
        <v/>
      </c>
      <c r="T69" s="16" t="e">
        <f>IF(COUNTA('Saisie des résultats'!#REF!)=0,"",'Saisie des résultats'!#REF!)</f>
        <v>#REF!</v>
      </c>
      <c r="U69" s="16" t="str">
        <f>IF(COUNTA('Saisie des résultats'!$BT$17)=0,"",'Saisie des résultats'!$BT$17)</f>
        <v/>
      </c>
      <c r="V69" s="16" t="e">
        <f>IF(COUNTA('Saisie des résultats'!#REF!)=0,"",'Saisie des résultats'!#REF!)</f>
        <v>#REF!</v>
      </c>
      <c r="W69" s="16" t="str">
        <f>IF(COUNTA('Saisie des résultats'!$BT$18)=0,"",'Saisie des résultats'!$BT$18)</f>
        <v/>
      </c>
      <c r="X69" s="16" t="e">
        <f>IF(COUNTA('Saisie des résultats'!#REF!)=0,"",'Saisie des résultats'!#REF!)</f>
        <v>#REF!</v>
      </c>
      <c r="Y69" s="16" t="str">
        <f>IF(COUNTA('Saisie des résultats'!$BT$19)=0,"",'Saisie des résultats'!$BT$19)</f>
        <v/>
      </c>
      <c r="Z69" s="16" t="e">
        <f>IF(COUNTA('Saisie des résultats'!#REF!)=0,"",'Saisie des résultats'!#REF!)</f>
        <v>#REF!</v>
      </c>
      <c r="AA69" s="16" t="str">
        <f>IF(COUNTA('Saisie des résultats'!$BT$20)=0,"",'Saisie des résultats'!$BT$20)</f>
        <v/>
      </c>
      <c r="AB69" s="16" t="e">
        <f>IF(COUNTA('Saisie des résultats'!#REF!)=0,"",'Saisie des résultats'!#REF!)</f>
        <v>#REF!</v>
      </c>
      <c r="AC69" s="16" t="str">
        <f>IF(COUNTA('Saisie des résultats'!$BT$21)=0,"",'Saisie des résultats'!$BT$21)</f>
        <v/>
      </c>
      <c r="AD69" s="16" t="e">
        <f>IF(COUNTA('Saisie des résultats'!#REF!)=0,"",'Saisie des résultats'!#REF!)</f>
        <v>#REF!</v>
      </c>
      <c r="AE69" s="16" t="str">
        <f>IF(COUNTA('Saisie des résultats'!$BT$22)=0,"",'Saisie des résultats'!$BT$22)</f>
        <v/>
      </c>
      <c r="AF69" s="16" t="e">
        <f>IF(COUNTA('Saisie des résultats'!#REF!)=0,"",'Saisie des résultats'!#REF!)</f>
        <v>#REF!</v>
      </c>
      <c r="AG69" s="16" t="str">
        <f>IF(COUNTA('Saisie des résultats'!$BT$23)=0,"",'Saisie des résultats'!$BT$23)</f>
        <v/>
      </c>
      <c r="AH69" s="16" t="e">
        <f>IF(COUNTA('Saisie des résultats'!#REF!)=0,"",'Saisie des résultats'!#REF!)</f>
        <v>#REF!</v>
      </c>
      <c r="AI69" s="16" t="str">
        <f>IF(COUNTA('Saisie des résultats'!$BT$24)=0,"",'Saisie des résultats'!$BT$24)</f>
        <v/>
      </c>
      <c r="AJ69" s="16" t="e">
        <f>IF(COUNTA('Saisie des résultats'!#REF!)=0,"",'Saisie des résultats'!#REF!)</f>
        <v>#REF!</v>
      </c>
      <c r="AK69" s="16" t="str">
        <f>IF(COUNTA('Saisie des résultats'!$BT$25)=0,"",'Saisie des résultats'!$BT$25)</f>
        <v/>
      </c>
      <c r="AL69" s="16" t="e">
        <f>IF(COUNTA('Saisie des résultats'!#REF!)=0,"",'Saisie des résultats'!#REF!)</f>
        <v>#REF!</v>
      </c>
      <c r="AM69" s="16" t="str">
        <f>IF(COUNTA('Saisie des résultats'!$BT$26)=0,"",'Saisie des résultats'!$BT$26)</f>
        <v/>
      </c>
      <c r="AN69" s="16" t="e">
        <f>IF(COUNTA('Saisie des résultats'!#REF!)=0,"",'Saisie des résultats'!#REF!)</f>
        <v>#REF!</v>
      </c>
      <c r="AO69" s="16" t="str">
        <f>IF(COUNTA('Saisie des résultats'!$BT$27)=0,"",'Saisie des résultats'!$BT$27)</f>
        <v/>
      </c>
      <c r="AP69" s="16" t="str">
        <f>IF(COUNTA('Épreuves facultatives'!$EG$6)=0,"",'Épreuves facultatives'!$EG$6)</f>
        <v/>
      </c>
      <c r="AQ69" s="16" t="str">
        <f>IF(COUNTA('Saisie des résultats'!$BT$28)=0,"",'Saisie des résultats'!$BT$28)</f>
        <v/>
      </c>
      <c r="AR69" s="16" t="str">
        <f>IF(COUNTA('Épreuves facultatives'!$EG$7)=0,"",'Épreuves facultatives'!$EG$7)</f>
        <v/>
      </c>
      <c r="AS69" s="16" t="str">
        <f>IF(COUNTA('Saisie des résultats'!$BT$29)=0,"",'Saisie des résultats'!$BT$29)</f>
        <v/>
      </c>
      <c r="AT69" s="16" t="str">
        <f>IF(COUNTA('Épreuves facultatives'!$EG$8)=0,"",'Épreuves facultatives'!$EG$8)</f>
        <v/>
      </c>
      <c r="AU69" s="16" t="str">
        <f>IF(COUNTA('Saisie des résultats'!$BT$30)=0,"",'Saisie des résultats'!$BT$30)</f>
        <v/>
      </c>
      <c r="AV69" s="16" t="str">
        <f>IF(COUNTA('Épreuves facultatives'!$EG$9)=0,"",'Épreuves facultatives'!$EG$9)</f>
        <v/>
      </c>
      <c r="AW69" s="16" t="str">
        <f>IF(COUNTA('Saisie des résultats'!$BT$31)=0,"",'Saisie des résultats'!$BT$31)</f>
        <v/>
      </c>
      <c r="AX69" s="16" t="str">
        <f>IF(COUNTA('Épreuves facultatives'!$EG$10)=0,"",'Épreuves facultatives'!$EG$10)</f>
        <v/>
      </c>
      <c r="AY69" s="16" t="str">
        <f>IF(COUNTA('Épreuves facultatives'!$EF$11)=0,"",'Épreuves facultatives'!$EF$11)</f>
        <v/>
      </c>
      <c r="AZ69" s="16" t="str">
        <f>IF(COUNTA('Épreuves facultatives'!$EG$11)=0,"",'Épreuves facultatives'!$EG$11)</f>
        <v/>
      </c>
      <c r="BA69" s="16" t="str">
        <f>IF(COUNTA('Épreuves facultatives'!$EF$12)=0,"",'Épreuves facultatives'!$EF$12)</f>
        <v/>
      </c>
      <c r="BB69" s="16" t="str">
        <f>IF(COUNTA('Épreuves facultatives'!$EG$12)=0,"",'Épreuves facultatives'!$EG$12)</f>
        <v/>
      </c>
      <c r="BC69" s="16" t="str">
        <f>IF(COUNTA('Épreuves facultatives'!$EF$13)=0,"",'Épreuves facultatives'!$EF$13)</f>
        <v/>
      </c>
      <c r="BD69" s="16" t="str">
        <f>IF(COUNTA('Épreuves facultatives'!$EG$13)=0,"",'Épreuves facultatives'!$EG$13)</f>
        <v/>
      </c>
      <c r="BE69" s="16" t="str">
        <f>IF(COUNTA('Épreuves facultatives'!$EF$14)=0,"",'Épreuves facultatives'!$EF$14)</f>
        <v/>
      </c>
      <c r="BF69" s="16" t="str">
        <f>IF(COUNTA('Épreuves facultatives'!$EG$14)=0,"",'Épreuves facultatives'!$EG$14)</f>
        <v/>
      </c>
      <c r="BG69" s="16" t="str">
        <f>IF(COUNTA('Épreuves facultatives'!$EF$15)=0,"",'Épreuves facultatives'!$EF$15)</f>
        <v/>
      </c>
      <c r="BH69" s="16" t="str">
        <f>IF(COUNTA('Épreuves facultatives'!$EG$15)=0,"",'Épreuves facultatives'!$EG$15)</f>
        <v/>
      </c>
      <c r="BI69" s="16" t="str">
        <f>IF(COUNTA('Saisie des résultats'!$BT$29)=0,"",'Saisie des résultats'!$BT$29)</f>
        <v/>
      </c>
      <c r="BJ69" s="16" t="e">
        <f>IF(COUNTA('Saisie des résultats'!#REF!)=0,"",'Saisie des résultats'!#REF!)</f>
        <v>#REF!</v>
      </c>
      <c r="BK69" s="16" t="str">
        <f>IF(COUNTA('Saisie des résultats'!$BT$28)=0,"",'Saisie des résultats'!$BT$28)</f>
        <v/>
      </c>
      <c r="BL69" s="16" t="e">
        <f>IF(COUNTA('Saisie des résultats'!#REF!)=0,"",'Saisie des résultats'!#REF!)</f>
        <v>#REF!</v>
      </c>
      <c r="BM69" s="16" t="e">
        <f>IF(COUNTA('Saisie des résultats'!#REF!)=0,"",'Saisie des résultats'!#REF!)</f>
        <v>#REF!</v>
      </c>
      <c r="BZ69" s="217" t="str">
        <f t="shared" ref="BZ69:BZ104" si="2">IF(B:B&lt;&gt;"",ROW(),"")</f>
        <v/>
      </c>
      <c r="CB69" s="217" t="str">
        <f t="shared" ref="CB69:CB104" si="3">IFERROR(INDEX(B:B,SMALL(BZ:BZ,ROW(A66))),"")</f>
        <v/>
      </c>
    </row>
    <row r="70" spans="1:80">
      <c r="A70" s="11" t="str">
        <f>'Liste élèves'!A73</f>
        <v/>
      </c>
      <c r="B70" s="17" t="str">
        <f>références!K68</f>
        <v/>
      </c>
      <c r="C70" s="16" t="str">
        <f>IF(COUNTA('Saisie des résultats'!$BU$8)=0,"",'Saisie des résultats'!$BU$8)</f>
        <v/>
      </c>
      <c r="D70" s="16" t="e">
        <f>IF(COUNTA('Saisie des résultats'!#REF!)=0,"",'Saisie des résultats'!#REF!)</f>
        <v>#REF!</v>
      </c>
      <c r="E70" s="16" t="str">
        <f>IF(COUNTA('Saisie des résultats'!$BU$9)=0,"",'Saisie des résultats'!$BU$9)</f>
        <v/>
      </c>
      <c r="F70" s="16" t="e">
        <f>IF(COUNTA('Saisie des résultats'!#REF!)=0,"",'Saisie des résultats'!#REF!)</f>
        <v>#REF!</v>
      </c>
      <c r="G70" s="16" t="str">
        <f>IF(COUNTA('Saisie des résultats'!$BU$10)=0,"",'Saisie des résultats'!$BU$10)</f>
        <v/>
      </c>
      <c r="H70" s="16" t="e">
        <f>IF(COUNTA('Saisie des résultats'!#REF!)=0,"",'Saisie des résultats'!#REF!)</f>
        <v>#REF!</v>
      </c>
      <c r="I70" s="16" t="str">
        <f>IF(COUNTA('Saisie des résultats'!$BU$11)=0,"",'Saisie des résultats'!$BU$11)</f>
        <v/>
      </c>
      <c r="J70" s="16" t="e">
        <f>IF(COUNTA('Saisie des résultats'!#REF!)=0,"",'Saisie des résultats'!#REF!)</f>
        <v>#REF!</v>
      </c>
      <c r="K70" s="16" t="str">
        <f>IF(COUNTA('Saisie des résultats'!$BU$12)=0,"",'Saisie des résultats'!$BU$12)</f>
        <v/>
      </c>
      <c r="L70" s="16" t="e">
        <f>IF(COUNTA('Saisie des résultats'!#REF!)=0,"",'Saisie des résultats'!#REF!)</f>
        <v>#REF!</v>
      </c>
      <c r="M70" s="16" t="str">
        <f>IF(COUNTA('Saisie des résultats'!$BU$13)=0,"",'Saisie des résultats'!$BU$13)</f>
        <v/>
      </c>
      <c r="N70" s="16" t="e">
        <f>IF(COUNTA('Saisie des résultats'!#REF!)=0,"",'Saisie des résultats'!#REF!)</f>
        <v>#REF!</v>
      </c>
      <c r="O70" s="16" t="str">
        <f>IF(COUNTA('Saisie des résultats'!$BU$14)=0,"",'Saisie des résultats'!$BU$14)</f>
        <v/>
      </c>
      <c r="P70" s="16" t="e">
        <f>IF(COUNTA('Saisie des résultats'!#REF!)=0,"",'Saisie des résultats'!#REF!)</f>
        <v>#REF!</v>
      </c>
      <c r="Q70" s="16" t="str">
        <f>IF(COUNTA('Saisie des résultats'!$BU$15)=0,"",'Saisie des résultats'!$BU$15)</f>
        <v/>
      </c>
      <c r="R70" s="16" t="e">
        <f>IF(COUNTA('Saisie des résultats'!#REF!)=0,"",'Saisie des résultats'!#REF!)</f>
        <v>#REF!</v>
      </c>
      <c r="S70" s="16" t="str">
        <f>IF(COUNTA('Saisie des résultats'!$BU$16)=0,"",'Saisie des résultats'!$BU$16)</f>
        <v/>
      </c>
      <c r="T70" s="16" t="e">
        <f>IF(COUNTA('Saisie des résultats'!#REF!)=0,"",'Saisie des résultats'!#REF!)</f>
        <v>#REF!</v>
      </c>
      <c r="U70" s="16" t="str">
        <f>IF(COUNTA('Saisie des résultats'!$BU$17)=0,"",'Saisie des résultats'!$BU$17)</f>
        <v/>
      </c>
      <c r="V70" s="16" t="e">
        <f>IF(COUNTA('Saisie des résultats'!#REF!)=0,"",'Saisie des résultats'!#REF!)</f>
        <v>#REF!</v>
      </c>
      <c r="W70" s="16" t="str">
        <f>IF(COUNTA('Saisie des résultats'!$BU$18)=0,"",'Saisie des résultats'!$BU$18)</f>
        <v/>
      </c>
      <c r="X70" s="16" t="e">
        <f>IF(COUNTA('Saisie des résultats'!#REF!)=0,"",'Saisie des résultats'!#REF!)</f>
        <v>#REF!</v>
      </c>
      <c r="Y70" s="16" t="str">
        <f>IF(COUNTA('Saisie des résultats'!$BU$19)=0,"",'Saisie des résultats'!$BU$19)</f>
        <v/>
      </c>
      <c r="Z70" s="16" t="e">
        <f>IF(COUNTA('Saisie des résultats'!#REF!)=0,"",'Saisie des résultats'!#REF!)</f>
        <v>#REF!</v>
      </c>
      <c r="AA70" s="16" t="str">
        <f>IF(COUNTA('Saisie des résultats'!$BU$20)=0,"",'Saisie des résultats'!$BU$20)</f>
        <v/>
      </c>
      <c r="AB70" s="16" t="e">
        <f>IF(COUNTA('Saisie des résultats'!#REF!)=0,"",'Saisie des résultats'!#REF!)</f>
        <v>#REF!</v>
      </c>
      <c r="AC70" s="16" t="str">
        <f>IF(COUNTA('Saisie des résultats'!$BU$21)=0,"",'Saisie des résultats'!$BU$21)</f>
        <v/>
      </c>
      <c r="AD70" s="16" t="e">
        <f>IF(COUNTA('Saisie des résultats'!#REF!)=0,"",'Saisie des résultats'!#REF!)</f>
        <v>#REF!</v>
      </c>
      <c r="AE70" s="16" t="str">
        <f>IF(COUNTA('Saisie des résultats'!$BU$22)=0,"",'Saisie des résultats'!$BU$22)</f>
        <v/>
      </c>
      <c r="AF70" s="16" t="e">
        <f>IF(COUNTA('Saisie des résultats'!#REF!)=0,"",'Saisie des résultats'!#REF!)</f>
        <v>#REF!</v>
      </c>
      <c r="AG70" s="16" t="str">
        <f>IF(COUNTA('Saisie des résultats'!$BU$23)=0,"",'Saisie des résultats'!$BU$23)</f>
        <v/>
      </c>
      <c r="AH70" s="16" t="e">
        <f>IF(COUNTA('Saisie des résultats'!#REF!)=0,"",'Saisie des résultats'!#REF!)</f>
        <v>#REF!</v>
      </c>
      <c r="AI70" s="16" t="str">
        <f>IF(COUNTA('Saisie des résultats'!$BU$24)=0,"",'Saisie des résultats'!$BU$24)</f>
        <v/>
      </c>
      <c r="AJ70" s="16" t="e">
        <f>IF(COUNTA('Saisie des résultats'!#REF!)=0,"",'Saisie des résultats'!#REF!)</f>
        <v>#REF!</v>
      </c>
      <c r="AK70" s="16" t="str">
        <f>IF(COUNTA('Saisie des résultats'!$BU$25)=0,"",'Saisie des résultats'!$BU$25)</f>
        <v/>
      </c>
      <c r="AL70" s="16" t="e">
        <f>IF(COUNTA('Saisie des résultats'!#REF!)=0,"",'Saisie des résultats'!#REF!)</f>
        <v>#REF!</v>
      </c>
      <c r="AM70" s="16" t="str">
        <f>IF(COUNTA('Saisie des résultats'!$BU$26)=0,"",'Saisie des résultats'!$BU$26)</f>
        <v/>
      </c>
      <c r="AN70" s="16" t="e">
        <f>IF(COUNTA('Saisie des résultats'!#REF!)=0,"",'Saisie des résultats'!#REF!)</f>
        <v>#REF!</v>
      </c>
      <c r="AO70" s="16" t="str">
        <f>IF(COUNTA('Saisie des résultats'!$BU$27)=0,"",'Saisie des résultats'!$BU$27)</f>
        <v/>
      </c>
      <c r="AP70" s="16" t="str">
        <f>IF(COUNTA('Épreuves facultatives'!$EI$6)=0,"",'Épreuves facultatives'!$EI$6)</f>
        <v/>
      </c>
      <c r="AQ70" s="16" t="str">
        <f>IF(COUNTA('Saisie des résultats'!$BU$28)=0,"",'Saisie des résultats'!$BU$28)</f>
        <v/>
      </c>
      <c r="AR70" s="16" t="str">
        <f>IF(COUNTA('Épreuves facultatives'!$EI$7)=0,"",'Épreuves facultatives'!$EI$7)</f>
        <v/>
      </c>
      <c r="AS70" s="16" t="str">
        <f>IF(COUNTA('Saisie des résultats'!$BU$29)=0,"",'Saisie des résultats'!$BU$29)</f>
        <v/>
      </c>
      <c r="AT70" s="16" t="str">
        <f>IF(COUNTA('Épreuves facultatives'!$EI$8)=0,"",'Épreuves facultatives'!$EI$8)</f>
        <v/>
      </c>
      <c r="AU70" s="16" t="str">
        <f>IF(COUNTA('Saisie des résultats'!$BU$30)=0,"",'Saisie des résultats'!$BU$30)</f>
        <v/>
      </c>
      <c r="AV70" s="16" t="str">
        <f>IF(COUNTA('Épreuves facultatives'!$EI$9)=0,"",'Épreuves facultatives'!$EI$9)</f>
        <v/>
      </c>
      <c r="AW70" s="16" t="str">
        <f>IF(COUNTA('Saisie des résultats'!$BU$31)=0,"",'Saisie des résultats'!$BU$31)</f>
        <v/>
      </c>
      <c r="AX70" s="16" t="str">
        <f>IF(COUNTA('Épreuves facultatives'!$EI$10)=0,"",'Épreuves facultatives'!$EI$10)</f>
        <v/>
      </c>
      <c r="AY70" s="16" t="str">
        <f>IF(COUNTA('Épreuves facultatives'!$EH$11)=0,"",'Épreuves facultatives'!$EH$11)</f>
        <v/>
      </c>
      <c r="AZ70" s="16" t="str">
        <f>IF(COUNTA('Épreuves facultatives'!$EI$11)=0,"",'Épreuves facultatives'!$EI$11)</f>
        <v/>
      </c>
      <c r="BA70" s="16" t="str">
        <f>IF(COUNTA('Épreuves facultatives'!$EH$12)=0,"",'Épreuves facultatives'!$EH$12)</f>
        <v/>
      </c>
      <c r="BB70" s="16" t="str">
        <f>IF(COUNTA('Épreuves facultatives'!$EI$12)=0,"",'Épreuves facultatives'!$EI$12)</f>
        <v/>
      </c>
      <c r="BC70" s="16" t="str">
        <f>IF(COUNTA('Épreuves facultatives'!$EH$13)=0,"",'Épreuves facultatives'!$EH$13)</f>
        <v/>
      </c>
      <c r="BD70" s="16" t="str">
        <f>IF(COUNTA('Épreuves facultatives'!$EI$13)=0,"",'Épreuves facultatives'!$EI$13)</f>
        <v/>
      </c>
      <c r="BE70" s="16" t="str">
        <f>IF(COUNTA('Épreuves facultatives'!$EH$14)=0,"",'Épreuves facultatives'!$EH$14)</f>
        <v/>
      </c>
      <c r="BF70" s="16" t="str">
        <f>IF(COUNTA('Épreuves facultatives'!$EI$14)=0,"",'Épreuves facultatives'!$EI$14)</f>
        <v/>
      </c>
      <c r="BG70" s="16" t="str">
        <f>IF(COUNTA('Épreuves facultatives'!$EH$15)=0,"",'Épreuves facultatives'!$EH$15)</f>
        <v/>
      </c>
      <c r="BH70" s="16" t="str">
        <f>IF(COUNTA('Épreuves facultatives'!$EI$15)=0,"",'Épreuves facultatives'!$EI$15)</f>
        <v/>
      </c>
      <c r="BI70" s="16" t="str">
        <f>IF(COUNTA('Saisie des résultats'!$BU$29)=0,"",'Saisie des résultats'!$BU$29)</f>
        <v/>
      </c>
      <c r="BJ70" s="16" t="e">
        <f>IF(COUNTA('Saisie des résultats'!#REF!)=0,"",'Saisie des résultats'!#REF!)</f>
        <v>#REF!</v>
      </c>
      <c r="BK70" s="16" t="str">
        <f>IF(COUNTA('Saisie des résultats'!$BU$28)=0,"",'Saisie des résultats'!$BU$28)</f>
        <v/>
      </c>
      <c r="BL70" s="16" t="e">
        <f>IF(COUNTA('Saisie des résultats'!#REF!)=0,"",'Saisie des résultats'!#REF!)</f>
        <v>#REF!</v>
      </c>
      <c r="BM70" s="16" t="e">
        <f>IF(COUNTA('Saisie des résultats'!#REF!)=0,"",'Saisie des résultats'!#REF!)</f>
        <v>#REF!</v>
      </c>
      <c r="BZ70" s="217" t="str">
        <f t="shared" si="2"/>
        <v/>
      </c>
      <c r="CB70" s="217" t="str">
        <f t="shared" si="3"/>
        <v/>
      </c>
    </row>
    <row r="71" spans="1:80">
      <c r="A71" s="11" t="str">
        <f>'Liste élèves'!A74</f>
        <v/>
      </c>
      <c r="B71" s="17" t="str">
        <f>références!K69</f>
        <v/>
      </c>
      <c r="C71" s="16" t="str">
        <f>IF(COUNTA('Saisie des résultats'!$BV$8)=0,"",'Saisie des résultats'!$BV$8)</f>
        <v/>
      </c>
      <c r="D71" s="16" t="e">
        <f>IF(COUNTA('Saisie des résultats'!#REF!)=0,"",'Saisie des résultats'!#REF!)</f>
        <v>#REF!</v>
      </c>
      <c r="E71" s="16" t="str">
        <f>IF(COUNTA('Saisie des résultats'!$BV$9)=0,"",'Saisie des résultats'!$BV$9)</f>
        <v/>
      </c>
      <c r="F71" s="16" t="e">
        <f>IF(COUNTA('Saisie des résultats'!#REF!)=0,"",'Saisie des résultats'!#REF!)</f>
        <v>#REF!</v>
      </c>
      <c r="G71" s="16" t="str">
        <f>IF(COUNTA('Saisie des résultats'!$BV$10)=0,"",'Saisie des résultats'!$BV$10)</f>
        <v/>
      </c>
      <c r="H71" s="16" t="e">
        <f>IF(COUNTA('Saisie des résultats'!#REF!)=0,"",'Saisie des résultats'!#REF!)</f>
        <v>#REF!</v>
      </c>
      <c r="I71" s="16" t="str">
        <f>IF(COUNTA('Saisie des résultats'!$BV$11)=0,"",'Saisie des résultats'!$BV$11)</f>
        <v/>
      </c>
      <c r="J71" s="16" t="e">
        <f>IF(COUNTA('Saisie des résultats'!#REF!)=0,"",'Saisie des résultats'!#REF!)</f>
        <v>#REF!</v>
      </c>
      <c r="K71" s="16" t="str">
        <f>IF(COUNTA('Saisie des résultats'!$BV$12)=0,"",'Saisie des résultats'!$BV$12)</f>
        <v/>
      </c>
      <c r="L71" s="16" t="e">
        <f>IF(COUNTA('Saisie des résultats'!#REF!)=0,"",'Saisie des résultats'!#REF!)</f>
        <v>#REF!</v>
      </c>
      <c r="M71" s="16" t="str">
        <f>IF(COUNTA('Saisie des résultats'!$BV$13)=0,"",'Saisie des résultats'!$BV$13)</f>
        <v/>
      </c>
      <c r="N71" s="16" t="e">
        <f>IF(COUNTA('Saisie des résultats'!#REF!)=0,"",'Saisie des résultats'!#REF!)</f>
        <v>#REF!</v>
      </c>
      <c r="O71" s="16" t="str">
        <f>IF(COUNTA('Saisie des résultats'!$BV$14)=0,"",'Saisie des résultats'!$BV$14)</f>
        <v/>
      </c>
      <c r="P71" s="16" t="e">
        <f>IF(COUNTA('Saisie des résultats'!#REF!)=0,"",'Saisie des résultats'!#REF!)</f>
        <v>#REF!</v>
      </c>
      <c r="Q71" s="16" t="str">
        <f>IF(COUNTA('Saisie des résultats'!$BV$15)=0,"",'Saisie des résultats'!$BV$15)</f>
        <v/>
      </c>
      <c r="R71" s="16" t="e">
        <f>IF(COUNTA('Saisie des résultats'!#REF!)=0,"",'Saisie des résultats'!#REF!)</f>
        <v>#REF!</v>
      </c>
      <c r="S71" s="16" t="str">
        <f>IF(COUNTA('Saisie des résultats'!$BV$16)=0,"",'Saisie des résultats'!$BV$16)</f>
        <v/>
      </c>
      <c r="T71" s="16" t="e">
        <f>IF(COUNTA('Saisie des résultats'!#REF!)=0,"",'Saisie des résultats'!#REF!)</f>
        <v>#REF!</v>
      </c>
      <c r="U71" s="16" t="str">
        <f>IF(COUNTA('Saisie des résultats'!$BV$17)=0,"",'Saisie des résultats'!$BV$17)</f>
        <v/>
      </c>
      <c r="V71" s="16" t="e">
        <f>IF(COUNTA('Saisie des résultats'!#REF!)=0,"",'Saisie des résultats'!#REF!)</f>
        <v>#REF!</v>
      </c>
      <c r="W71" s="16" t="str">
        <f>IF(COUNTA('Saisie des résultats'!$BV$18)=0,"",'Saisie des résultats'!$BV$18)</f>
        <v/>
      </c>
      <c r="X71" s="16" t="e">
        <f>IF(COUNTA('Saisie des résultats'!#REF!)=0,"",'Saisie des résultats'!#REF!)</f>
        <v>#REF!</v>
      </c>
      <c r="Y71" s="16" t="str">
        <f>IF(COUNTA('Saisie des résultats'!$BV$19)=0,"",'Saisie des résultats'!$BV$19)</f>
        <v/>
      </c>
      <c r="Z71" s="16" t="e">
        <f>IF(COUNTA('Saisie des résultats'!#REF!)=0,"",'Saisie des résultats'!#REF!)</f>
        <v>#REF!</v>
      </c>
      <c r="AA71" s="16" t="str">
        <f>IF(COUNTA('Saisie des résultats'!$BV$20)=0,"",'Saisie des résultats'!$BV$20)</f>
        <v/>
      </c>
      <c r="AB71" s="16" t="e">
        <f>IF(COUNTA('Saisie des résultats'!#REF!)=0,"",'Saisie des résultats'!#REF!)</f>
        <v>#REF!</v>
      </c>
      <c r="AC71" s="16" t="str">
        <f>IF(COUNTA('Saisie des résultats'!$BV$21)=0,"",'Saisie des résultats'!$BV$21)</f>
        <v/>
      </c>
      <c r="AD71" s="16" t="e">
        <f>IF(COUNTA('Saisie des résultats'!#REF!)=0,"",'Saisie des résultats'!#REF!)</f>
        <v>#REF!</v>
      </c>
      <c r="AE71" s="16" t="str">
        <f>IF(COUNTA('Saisie des résultats'!$BV$22)=0,"",'Saisie des résultats'!$BV$22)</f>
        <v/>
      </c>
      <c r="AF71" s="16" t="e">
        <f>IF(COUNTA('Saisie des résultats'!#REF!)=0,"",'Saisie des résultats'!#REF!)</f>
        <v>#REF!</v>
      </c>
      <c r="AG71" s="16" t="str">
        <f>IF(COUNTA('Saisie des résultats'!$BV$23)=0,"",'Saisie des résultats'!$BV$23)</f>
        <v/>
      </c>
      <c r="AH71" s="16" t="e">
        <f>IF(COUNTA('Saisie des résultats'!#REF!)=0,"",'Saisie des résultats'!#REF!)</f>
        <v>#REF!</v>
      </c>
      <c r="AI71" s="16" t="str">
        <f>IF(COUNTA('Saisie des résultats'!$BV$24)=0,"",'Saisie des résultats'!$BV$24)</f>
        <v/>
      </c>
      <c r="AJ71" s="16" t="e">
        <f>IF(COUNTA('Saisie des résultats'!#REF!)=0,"",'Saisie des résultats'!#REF!)</f>
        <v>#REF!</v>
      </c>
      <c r="AK71" s="16" t="str">
        <f>IF(COUNTA('Saisie des résultats'!$BV$25)=0,"",'Saisie des résultats'!$BV$25)</f>
        <v/>
      </c>
      <c r="AL71" s="16" t="e">
        <f>IF(COUNTA('Saisie des résultats'!#REF!)=0,"",'Saisie des résultats'!#REF!)</f>
        <v>#REF!</v>
      </c>
      <c r="AM71" s="16" t="str">
        <f>IF(COUNTA('Saisie des résultats'!$BV$26)=0,"",'Saisie des résultats'!$BV$26)</f>
        <v/>
      </c>
      <c r="AN71" s="16" t="e">
        <f>IF(COUNTA('Saisie des résultats'!#REF!)=0,"",'Saisie des résultats'!#REF!)</f>
        <v>#REF!</v>
      </c>
      <c r="AO71" s="16" t="str">
        <f>IF(COUNTA('Saisie des résultats'!$BV$27)=0,"",'Saisie des résultats'!$BV$27)</f>
        <v/>
      </c>
      <c r="AP71" s="16" t="str">
        <f>IF(COUNTA('Épreuves facultatives'!$EK$6)=0,"",'Épreuves facultatives'!$EK$6)</f>
        <v/>
      </c>
      <c r="AQ71" s="16" t="str">
        <f>IF(COUNTA('Saisie des résultats'!$BV$28)=0,"",'Saisie des résultats'!$BV$28)</f>
        <v/>
      </c>
      <c r="AR71" s="16" t="str">
        <f>IF(COUNTA('Épreuves facultatives'!$EK$7)=0,"",'Épreuves facultatives'!$EK$7)</f>
        <v/>
      </c>
      <c r="AS71" s="16" t="str">
        <f>IF(COUNTA('Saisie des résultats'!$BV$29)=0,"",'Saisie des résultats'!$BV$29)</f>
        <v/>
      </c>
      <c r="AT71" s="16" t="str">
        <f>IF(COUNTA('Épreuves facultatives'!$EK$8)=0,"",'Épreuves facultatives'!$EK$8)</f>
        <v/>
      </c>
      <c r="AU71" s="16" t="str">
        <f>IF(COUNTA('Saisie des résultats'!$BV$30)=0,"",'Saisie des résultats'!$BV$30)</f>
        <v/>
      </c>
      <c r="AV71" s="16" t="str">
        <f>IF(COUNTA('Épreuves facultatives'!$EK$9)=0,"",'Épreuves facultatives'!$EK$9)</f>
        <v/>
      </c>
      <c r="AW71" s="16" t="str">
        <f>IF(COUNTA('Saisie des résultats'!$BV$31)=0,"",'Saisie des résultats'!$BV$31)</f>
        <v/>
      </c>
      <c r="AX71" s="16" t="str">
        <f>IF(COUNTA('Épreuves facultatives'!$EK$10)=0,"",'Épreuves facultatives'!$EK$10)</f>
        <v/>
      </c>
      <c r="AY71" s="16" t="str">
        <f>IF(COUNTA('Épreuves facultatives'!$EJ$11)=0,"",'Épreuves facultatives'!$EJ$11)</f>
        <v/>
      </c>
      <c r="AZ71" s="16" t="str">
        <f>IF(COUNTA('Épreuves facultatives'!$EK$11)=0,"",'Épreuves facultatives'!$EK$11)</f>
        <v/>
      </c>
      <c r="BA71" s="16" t="str">
        <f>IF(COUNTA('Épreuves facultatives'!$EJ$12)=0,"",'Épreuves facultatives'!$EJ$12)</f>
        <v/>
      </c>
      <c r="BB71" s="16" t="str">
        <f>IF(COUNTA('Épreuves facultatives'!$EK$12)=0,"",'Épreuves facultatives'!$EK$12)</f>
        <v/>
      </c>
      <c r="BC71" s="16" t="str">
        <f>IF(COUNTA('Épreuves facultatives'!$EJ$13)=0,"",'Épreuves facultatives'!$EJ$13)</f>
        <v/>
      </c>
      <c r="BD71" s="16" t="str">
        <f>IF(COUNTA('Épreuves facultatives'!$EK$13)=0,"",'Épreuves facultatives'!$EK$13)</f>
        <v/>
      </c>
      <c r="BE71" s="16" t="str">
        <f>IF(COUNTA('Épreuves facultatives'!$EJ$14)=0,"",'Épreuves facultatives'!$EJ$14)</f>
        <v/>
      </c>
      <c r="BF71" s="16" t="str">
        <f>IF(COUNTA('Épreuves facultatives'!$EK$14)=0,"",'Épreuves facultatives'!$EK$14)</f>
        <v/>
      </c>
      <c r="BG71" s="16" t="str">
        <f>IF(COUNTA('Épreuves facultatives'!$EJ$15)=0,"",'Épreuves facultatives'!$EJ$15)</f>
        <v/>
      </c>
      <c r="BH71" s="16" t="str">
        <f>IF(COUNTA('Épreuves facultatives'!$EK$15)=0,"",'Épreuves facultatives'!$EK$15)</f>
        <v/>
      </c>
      <c r="BI71" s="16" t="str">
        <f>IF(COUNTA('Saisie des résultats'!$BV$29)=0,"",'Saisie des résultats'!$BV$29)</f>
        <v/>
      </c>
      <c r="BJ71" s="16" t="e">
        <f>IF(COUNTA('Saisie des résultats'!#REF!)=0,"",'Saisie des résultats'!#REF!)</f>
        <v>#REF!</v>
      </c>
      <c r="BK71" s="16" t="str">
        <f>IF(COUNTA('Saisie des résultats'!$BV$28)=0,"",'Saisie des résultats'!$BV$28)</f>
        <v/>
      </c>
      <c r="BL71" s="16" t="e">
        <f>IF(COUNTA('Saisie des résultats'!#REF!)=0,"",'Saisie des résultats'!#REF!)</f>
        <v>#REF!</v>
      </c>
      <c r="BM71" s="16" t="e">
        <f>IF(COUNTA('Saisie des résultats'!#REF!)=0,"",'Saisie des résultats'!#REF!)</f>
        <v>#REF!</v>
      </c>
      <c r="BZ71" s="217" t="str">
        <f t="shared" si="2"/>
        <v/>
      </c>
      <c r="CB71" s="217" t="str">
        <f t="shared" si="3"/>
        <v/>
      </c>
    </row>
    <row r="72" spans="1:80">
      <c r="A72" s="11" t="str">
        <f>'Liste élèves'!A75</f>
        <v/>
      </c>
      <c r="B72" s="17" t="str">
        <f>références!K70</f>
        <v/>
      </c>
      <c r="C72" s="16" t="str">
        <f>IF(COUNTA('Saisie des résultats'!$BW$8)=0,"",'Saisie des résultats'!$BW$8)</f>
        <v/>
      </c>
      <c r="D72" s="16" t="e">
        <f>IF(COUNTA('Saisie des résultats'!#REF!)=0,"",'Saisie des résultats'!#REF!)</f>
        <v>#REF!</v>
      </c>
      <c r="E72" s="16" t="str">
        <f>IF(COUNTA('Saisie des résultats'!$BW$9)=0,"",'Saisie des résultats'!$BW$9)</f>
        <v/>
      </c>
      <c r="F72" s="16" t="e">
        <f>IF(COUNTA('Saisie des résultats'!#REF!)=0,"",'Saisie des résultats'!#REF!)</f>
        <v>#REF!</v>
      </c>
      <c r="G72" s="16" t="str">
        <f>IF(COUNTA('Saisie des résultats'!$BW$10)=0,"",'Saisie des résultats'!$BW$10)</f>
        <v/>
      </c>
      <c r="H72" s="16" t="e">
        <f>IF(COUNTA('Saisie des résultats'!#REF!)=0,"",'Saisie des résultats'!#REF!)</f>
        <v>#REF!</v>
      </c>
      <c r="I72" s="16" t="str">
        <f>IF(COUNTA('Saisie des résultats'!$BW$11)=0,"",'Saisie des résultats'!$BW$11)</f>
        <v/>
      </c>
      <c r="J72" s="16" t="e">
        <f>IF(COUNTA('Saisie des résultats'!#REF!)=0,"",'Saisie des résultats'!#REF!)</f>
        <v>#REF!</v>
      </c>
      <c r="K72" s="16" t="str">
        <f>IF(COUNTA('Saisie des résultats'!$BW$12)=0,"",'Saisie des résultats'!$BW$12)</f>
        <v/>
      </c>
      <c r="L72" s="16" t="e">
        <f>IF(COUNTA('Saisie des résultats'!#REF!)=0,"",'Saisie des résultats'!#REF!)</f>
        <v>#REF!</v>
      </c>
      <c r="M72" s="16" t="str">
        <f>IF(COUNTA('Saisie des résultats'!$BW$13)=0,"",'Saisie des résultats'!$BW$13)</f>
        <v/>
      </c>
      <c r="N72" s="16" t="e">
        <f>IF(COUNTA('Saisie des résultats'!#REF!)=0,"",'Saisie des résultats'!#REF!)</f>
        <v>#REF!</v>
      </c>
      <c r="O72" s="16" t="str">
        <f>IF(COUNTA('Saisie des résultats'!$BW$14)=0,"",'Saisie des résultats'!$BW$14)</f>
        <v/>
      </c>
      <c r="P72" s="16" t="e">
        <f>IF(COUNTA('Saisie des résultats'!#REF!)=0,"",'Saisie des résultats'!#REF!)</f>
        <v>#REF!</v>
      </c>
      <c r="Q72" s="16" t="str">
        <f>IF(COUNTA('Saisie des résultats'!$BW$15)=0,"",'Saisie des résultats'!$BW$15)</f>
        <v/>
      </c>
      <c r="R72" s="16" t="e">
        <f>IF(COUNTA('Saisie des résultats'!#REF!)=0,"",'Saisie des résultats'!#REF!)</f>
        <v>#REF!</v>
      </c>
      <c r="S72" s="16" t="str">
        <f>IF(COUNTA('Saisie des résultats'!$BW$16)=0,"",'Saisie des résultats'!$BW$16)</f>
        <v/>
      </c>
      <c r="T72" s="16" t="e">
        <f>IF(COUNTA('Saisie des résultats'!#REF!)=0,"",'Saisie des résultats'!#REF!)</f>
        <v>#REF!</v>
      </c>
      <c r="U72" s="16" t="str">
        <f>IF(COUNTA('Saisie des résultats'!$BW$17)=0,"",'Saisie des résultats'!$BW$17)</f>
        <v/>
      </c>
      <c r="V72" s="16" t="e">
        <f>IF(COUNTA('Saisie des résultats'!#REF!)=0,"",'Saisie des résultats'!#REF!)</f>
        <v>#REF!</v>
      </c>
      <c r="W72" s="16" t="str">
        <f>IF(COUNTA('Saisie des résultats'!$BW$18)=0,"",'Saisie des résultats'!$BW$18)</f>
        <v/>
      </c>
      <c r="X72" s="16" t="e">
        <f>IF(COUNTA('Saisie des résultats'!#REF!)=0,"",'Saisie des résultats'!#REF!)</f>
        <v>#REF!</v>
      </c>
      <c r="Y72" s="16" t="str">
        <f>IF(COUNTA('Saisie des résultats'!$BW$19)=0,"",'Saisie des résultats'!$BW$19)</f>
        <v/>
      </c>
      <c r="Z72" s="16" t="e">
        <f>IF(COUNTA('Saisie des résultats'!#REF!)=0,"",'Saisie des résultats'!#REF!)</f>
        <v>#REF!</v>
      </c>
      <c r="AA72" s="16" t="str">
        <f>IF(COUNTA('Saisie des résultats'!$BW$20)=0,"",'Saisie des résultats'!$BW$20)</f>
        <v/>
      </c>
      <c r="AB72" s="16" t="e">
        <f>IF(COUNTA('Saisie des résultats'!#REF!)=0,"",'Saisie des résultats'!#REF!)</f>
        <v>#REF!</v>
      </c>
      <c r="AC72" s="16" t="str">
        <f>IF(COUNTA('Saisie des résultats'!$BW$21)=0,"",'Saisie des résultats'!$BW$21)</f>
        <v/>
      </c>
      <c r="AD72" s="16" t="e">
        <f>IF(COUNTA('Saisie des résultats'!#REF!)=0,"",'Saisie des résultats'!#REF!)</f>
        <v>#REF!</v>
      </c>
      <c r="AE72" s="16" t="str">
        <f>IF(COUNTA('Saisie des résultats'!$BW$22)=0,"",'Saisie des résultats'!$BW$22)</f>
        <v/>
      </c>
      <c r="AF72" s="16" t="e">
        <f>IF(COUNTA('Saisie des résultats'!#REF!)=0,"",'Saisie des résultats'!#REF!)</f>
        <v>#REF!</v>
      </c>
      <c r="AG72" s="16" t="str">
        <f>IF(COUNTA('Saisie des résultats'!$BW$23)=0,"",'Saisie des résultats'!$BW$23)</f>
        <v/>
      </c>
      <c r="AH72" s="16" t="e">
        <f>IF(COUNTA('Saisie des résultats'!#REF!)=0,"",'Saisie des résultats'!#REF!)</f>
        <v>#REF!</v>
      </c>
      <c r="AI72" s="16" t="str">
        <f>IF(COUNTA('Saisie des résultats'!$BW$24)=0,"",'Saisie des résultats'!$BW$24)</f>
        <v/>
      </c>
      <c r="AJ72" s="16" t="e">
        <f>IF(COUNTA('Saisie des résultats'!#REF!)=0,"",'Saisie des résultats'!#REF!)</f>
        <v>#REF!</v>
      </c>
      <c r="AK72" s="16" t="str">
        <f>IF(COUNTA('Saisie des résultats'!$BW$25)=0,"",'Saisie des résultats'!$BW$25)</f>
        <v/>
      </c>
      <c r="AL72" s="16" t="e">
        <f>IF(COUNTA('Saisie des résultats'!#REF!)=0,"",'Saisie des résultats'!#REF!)</f>
        <v>#REF!</v>
      </c>
      <c r="AM72" s="16" t="str">
        <f>IF(COUNTA('Saisie des résultats'!$BW$26)=0,"",'Saisie des résultats'!$BW$26)</f>
        <v/>
      </c>
      <c r="AN72" s="16" t="e">
        <f>IF(COUNTA('Saisie des résultats'!#REF!)=0,"",'Saisie des résultats'!#REF!)</f>
        <v>#REF!</v>
      </c>
      <c r="AO72" s="16" t="str">
        <f>IF(COUNTA('Saisie des résultats'!$BW$27)=0,"",'Saisie des résultats'!$BW$27)</f>
        <v/>
      </c>
      <c r="AP72" s="16" t="str">
        <f>IF(COUNTA('Épreuves facultatives'!$EM$6)=0,"",'Épreuves facultatives'!$EM$6)</f>
        <v/>
      </c>
      <c r="AQ72" s="16" t="str">
        <f>IF(COUNTA('Saisie des résultats'!$BW$28)=0,"",'Saisie des résultats'!$BW$28)</f>
        <v/>
      </c>
      <c r="AR72" s="16" t="str">
        <f>IF(COUNTA('Épreuves facultatives'!$EM$7)=0,"",'Épreuves facultatives'!$EM$7)</f>
        <v/>
      </c>
      <c r="AS72" s="16" t="str">
        <f>IF(COUNTA('Saisie des résultats'!$BW$29)=0,"",'Saisie des résultats'!$BW$29)</f>
        <v/>
      </c>
      <c r="AT72" s="16" t="str">
        <f>IF(COUNTA('Épreuves facultatives'!$EM$8)=0,"",'Épreuves facultatives'!$EM$8)</f>
        <v/>
      </c>
      <c r="AU72" s="16" t="str">
        <f>IF(COUNTA('Saisie des résultats'!$BW$30)=0,"",'Saisie des résultats'!$BW$30)</f>
        <v/>
      </c>
      <c r="AV72" s="16" t="str">
        <f>IF(COUNTA('Épreuves facultatives'!$EM$9)=0,"",'Épreuves facultatives'!$EM$9)</f>
        <v/>
      </c>
      <c r="AW72" s="16" t="str">
        <f>IF(COUNTA('Saisie des résultats'!$BW$31)=0,"",'Saisie des résultats'!$BW$31)</f>
        <v/>
      </c>
      <c r="AX72" s="16" t="str">
        <f>IF(COUNTA('Épreuves facultatives'!$EM$10)=0,"",'Épreuves facultatives'!$EM$10)</f>
        <v/>
      </c>
      <c r="AY72" s="16" t="str">
        <f>IF(COUNTA('Épreuves facultatives'!$EL$11)=0,"",'Épreuves facultatives'!$EL$11)</f>
        <v/>
      </c>
      <c r="AZ72" s="16" t="str">
        <f>IF(COUNTA('Épreuves facultatives'!$EM$11)=0,"",'Épreuves facultatives'!$EM$11)</f>
        <v/>
      </c>
      <c r="BA72" s="16" t="str">
        <f>IF(COUNTA('Épreuves facultatives'!$EL$12)=0,"",'Épreuves facultatives'!$EL$12)</f>
        <v/>
      </c>
      <c r="BB72" s="16" t="str">
        <f>IF(COUNTA('Épreuves facultatives'!$EM$12)=0,"",'Épreuves facultatives'!$EM$12)</f>
        <v/>
      </c>
      <c r="BC72" s="16" t="str">
        <f>IF(COUNTA('Épreuves facultatives'!$EL$13)=0,"",'Épreuves facultatives'!$EL$13)</f>
        <v/>
      </c>
      <c r="BD72" s="16" t="str">
        <f>IF(COUNTA('Épreuves facultatives'!$EM$13)=0,"",'Épreuves facultatives'!$EM$13)</f>
        <v/>
      </c>
      <c r="BE72" s="16" t="str">
        <f>IF(COUNTA('Épreuves facultatives'!$EL$14)=0,"",'Épreuves facultatives'!$EL$14)</f>
        <v/>
      </c>
      <c r="BF72" s="16" t="str">
        <f>IF(COUNTA('Épreuves facultatives'!$EM$14)=0,"",'Épreuves facultatives'!$EM$14)</f>
        <v/>
      </c>
      <c r="BG72" s="16" t="str">
        <f>IF(COUNTA('Épreuves facultatives'!$EL$15)=0,"",'Épreuves facultatives'!$EL$15)</f>
        <v/>
      </c>
      <c r="BH72" s="16" t="str">
        <f>IF(COUNTA('Épreuves facultatives'!$EM$15)=0,"",'Épreuves facultatives'!$EM$15)</f>
        <v/>
      </c>
      <c r="BI72" s="16" t="str">
        <f>IF(COUNTA('Saisie des résultats'!$BW$29)=0,"",'Saisie des résultats'!$BW$29)</f>
        <v/>
      </c>
      <c r="BJ72" s="16" t="e">
        <f>IF(COUNTA('Saisie des résultats'!#REF!)=0,"",'Saisie des résultats'!#REF!)</f>
        <v>#REF!</v>
      </c>
      <c r="BK72" s="16" t="str">
        <f>IF(COUNTA('Saisie des résultats'!$BW$28)=0,"",'Saisie des résultats'!$BW$28)</f>
        <v/>
      </c>
      <c r="BL72" s="16" t="e">
        <f>IF(COUNTA('Saisie des résultats'!#REF!)=0,"",'Saisie des résultats'!#REF!)</f>
        <v>#REF!</v>
      </c>
      <c r="BM72" s="16" t="e">
        <f>IF(COUNTA('Saisie des résultats'!#REF!)=0,"",'Saisie des résultats'!#REF!)</f>
        <v>#REF!</v>
      </c>
      <c r="BZ72" s="217" t="str">
        <f t="shared" si="2"/>
        <v/>
      </c>
      <c r="CB72" s="217" t="str">
        <f t="shared" si="3"/>
        <v/>
      </c>
    </row>
    <row r="73" spans="1:80">
      <c r="A73" s="11" t="str">
        <f>'Liste élèves'!A76</f>
        <v/>
      </c>
      <c r="B73" s="17" t="str">
        <f>références!K71</f>
        <v/>
      </c>
      <c r="C73" s="16" t="str">
        <f>IF(COUNTA('Saisie des résultats'!$BX$8)=0,"",'Saisie des résultats'!$BX$8)</f>
        <v/>
      </c>
      <c r="D73" s="16" t="e">
        <f>IF(COUNTA('Saisie des résultats'!#REF!)=0,"",'Saisie des résultats'!#REF!)</f>
        <v>#REF!</v>
      </c>
      <c r="E73" s="16" t="str">
        <f>IF(COUNTA('Saisie des résultats'!$BX$9)=0,"",'Saisie des résultats'!$BX$9)</f>
        <v/>
      </c>
      <c r="F73" s="16" t="e">
        <f>IF(COUNTA('Saisie des résultats'!#REF!)=0,"",'Saisie des résultats'!#REF!)</f>
        <v>#REF!</v>
      </c>
      <c r="G73" s="16" t="str">
        <f>IF(COUNTA('Saisie des résultats'!$BX$10)=0,"",'Saisie des résultats'!$BX$10)</f>
        <v/>
      </c>
      <c r="H73" s="16" t="e">
        <f>IF(COUNTA('Saisie des résultats'!#REF!)=0,"",'Saisie des résultats'!#REF!)</f>
        <v>#REF!</v>
      </c>
      <c r="I73" s="16" t="str">
        <f>IF(COUNTA('Saisie des résultats'!$BX$11)=0,"",'Saisie des résultats'!$BX$11)</f>
        <v/>
      </c>
      <c r="J73" s="16" t="e">
        <f>IF(COUNTA('Saisie des résultats'!#REF!)=0,"",'Saisie des résultats'!#REF!)</f>
        <v>#REF!</v>
      </c>
      <c r="K73" s="16" t="str">
        <f>IF(COUNTA('Saisie des résultats'!$BX$12)=0,"",'Saisie des résultats'!$BX$12)</f>
        <v/>
      </c>
      <c r="L73" s="16" t="e">
        <f>IF(COUNTA('Saisie des résultats'!#REF!)=0,"",'Saisie des résultats'!#REF!)</f>
        <v>#REF!</v>
      </c>
      <c r="M73" s="16" t="str">
        <f>IF(COUNTA('Saisie des résultats'!$BX$13)=0,"",'Saisie des résultats'!$BX$13)</f>
        <v/>
      </c>
      <c r="N73" s="16" t="e">
        <f>IF(COUNTA('Saisie des résultats'!#REF!)=0,"",'Saisie des résultats'!#REF!)</f>
        <v>#REF!</v>
      </c>
      <c r="O73" s="16" t="str">
        <f>IF(COUNTA('Saisie des résultats'!$BX$14)=0,"",'Saisie des résultats'!$BX$14)</f>
        <v/>
      </c>
      <c r="P73" s="16" t="e">
        <f>IF(COUNTA('Saisie des résultats'!#REF!)=0,"",'Saisie des résultats'!#REF!)</f>
        <v>#REF!</v>
      </c>
      <c r="Q73" s="16" t="str">
        <f>IF(COUNTA('Saisie des résultats'!$BX$15)=0,"",'Saisie des résultats'!$BX$15)</f>
        <v/>
      </c>
      <c r="R73" s="16" t="e">
        <f>IF(COUNTA('Saisie des résultats'!#REF!)=0,"",'Saisie des résultats'!#REF!)</f>
        <v>#REF!</v>
      </c>
      <c r="S73" s="16" t="str">
        <f>IF(COUNTA('Saisie des résultats'!$BX$16)=0,"",'Saisie des résultats'!$BX$16)</f>
        <v/>
      </c>
      <c r="T73" s="16" t="e">
        <f>IF(COUNTA('Saisie des résultats'!#REF!)=0,"",'Saisie des résultats'!#REF!)</f>
        <v>#REF!</v>
      </c>
      <c r="U73" s="16" t="str">
        <f>IF(COUNTA('Saisie des résultats'!$BX$17)=0,"",'Saisie des résultats'!$BX$17)</f>
        <v/>
      </c>
      <c r="V73" s="16" t="e">
        <f>IF(COUNTA('Saisie des résultats'!#REF!)=0,"",'Saisie des résultats'!#REF!)</f>
        <v>#REF!</v>
      </c>
      <c r="W73" s="16" t="str">
        <f>IF(COUNTA('Saisie des résultats'!$BX$18)=0,"",'Saisie des résultats'!$BX$18)</f>
        <v/>
      </c>
      <c r="X73" s="16" t="e">
        <f>IF(COUNTA('Saisie des résultats'!#REF!)=0,"",'Saisie des résultats'!#REF!)</f>
        <v>#REF!</v>
      </c>
      <c r="Y73" s="16" t="str">
        <f>IF(COUNTA('Saisie des résultats'!$BX$19)=0,"",'Saisie des résultats'!$BX$19)</f>
        <v/>
      </c>
      <c r="Z73" s="16" t="e">
        <f>IF(COUNTA('Saisie des résultats'!#REF!)=0,"",'Saisie des résultats'!#REF!)</f>
        <v>#REF!</v>
      </c>
      <c r="AA73" s="16" t="str">
        <f>IF(COUNTA('Saisie des résultats'!$BX$20)=0,"",'Saisie des résultats'!$BX$20)</f>
        <v/>
      </c>
      <c r="AB73" s="16" t="e">
        <f>IF(COUNTA('Saisie des résultats'!#REF!)=0,"",'Saisie des résultats'!#REF!)</f>
        <v>#REF!</v>
      </c>
      <c r="AC73" s="16" t="str">
        <f>IF(COUNTA('Saisie des résultats'!$BX$21)=0,"",'Saisie des résultats'!$BX$21)</f>
        <v/>
      </c>
      <c r="AD73" s="16" t="e">
        <f>IF(COUNTA('Saisie des résultats'!#REF!)=0,"",'Saisie des résultats'!#REF!)</f>
        <v>#REF!</v>
      </c>
      <c r="AE73" s="16" t="str">
        <f>IF(COUNTA('Saisie des résultats'!$BX$22)=0,"",'Saisie des résultats'!$BX$22)</f>
        <v/>
      </c>
      <c r="AF73" s="16" t="e">
        <f>IF(COUNTA('Saisie des résultats'!#REF!)=0,"",'Saisie des résultats'!#REF!)</f>
        <v>#REF!</v>
      </c>
      <c r="AG73" s="16" t="str">
        <f>IF(COUNTA('Saisie des résultats'!$BX$23)=0,"",'Saisie des résultats'!$BX$23)</f>
        <v/>
      </c>
      <c r="AH73" s="16" t="e">
        <f>IF(COUNTA('Saisie des résultats'!#REF!)=0,"",'Saisie des résultats'!#REF!)</f>
        <v>#REF!</v>
      </c>
      <c r="AI73" s="16" t="str">
        <f>IF(COUNTA('Saisie des résultats'!$BX$24)=0,"",'Saisie des résultats'!$BX$24)</f>
        <v/>
      </c>
      <c r="AJ73" s="16" t="e">
        <f>IF(COUNTA('Saisie des résultats'!#REF!)=0,"",'Saisie des résultats'!#REF!)</f>
        <v>#REF!</v>
      </c>
      <c r="AK73" s="16" t="str">
        <f>IF(COUNTA('Saisie des résultats'!$BX$25)=0,"",'Saisie des résultats'!$BX$25)</f>
        <v/>
      </c>
      <c r="AL73" s="16" t="e">
        <f>IF(COUNTA('Saisie des résultats'!#REF!)=0,"",'Saisie des résultats'!#REF!)</f>
        <v>#REF!</v>
      </c>
      <c r="AM73" s="16" t="str">
        <f>IF(COUNTA('Saisie des résultats'!$BX$26)=0,"",'Saisie des résultats'!$BX$26)</f>
        <v/>
      </c>
      <c r="AN73" s="16" t="e">
        <f>IF(COUNTA('Saisie des résultats'!#REF!)=0,"",'Saisie des résultats'!#REF!)</f>
        <v>#REF!</v>
      </c>
      <c r="AO73" s="16" t="str">
        <f>IF(COUNTA('Saisie des résultats'!$BX$27)=0,"",'Saisie des résultats'!$BX$27)</f>
        <v/>
      </c>
      <c r="AP73" s="16" t="str">
        <f>IF(COUNTA('Épreuves facultatives'!$EO$6)=0,"",'Épreuves facultatives'!$EO$6)</f>
        <v/>
      </c>
      <c r="AQ73" s="16" t="str">
        <f>IF(COUNTA('Saisie des résultats'!$BX$28)=0,"",'Saisie des résultats'!$BX$28)</f>
        <v/>
      </c>
      <c r="AR73" s="16" t="str">
        <f>IF(COUNTA('Épreuves facultatives'!$EO$7)=0,"",'Épreuves facultatives'!$EO$7)</f>
        <v/>
      </c>
      <c r="AS73" s="16" t="str">
        <f>IF(COUNTA('Saisie des résultats'!$BX$29)=0,"",'Saisie des résultats'!$BX$29)</f>
        <v/>
      </c>
      <c r="AT73" s="16" t="str">
        <f>IF(COUNTA('Épreuves facultatives'!$EO$8)=0,"",'Épreuves facultatives'!$EO$8)</f>
        <v/>
      </c>
      <c r="AU73" s="16" t="str">
        <f>IF(COUNTA('Saisie des résultats'!$BX$30)=0,"",'Saisie des résultats'!$BX$30)</f>
        <v/>
      </c>
      <c r="AV73" s="16" t="str">
        <f>IF(COUNTA('Épreuves facultatives'!$EO$9)=0,"",'Épreuves facultatives'!$EO$9)</f>
        <v/>
      </c>
      <c r="AW73" s="16" t="str">
        <f>IF(COUNTA('Saisie des résultats'!$BX$31)=0,"",'Saisie des résultats'!$BX$31)</f>
        <v/>
      </c>
      <c r="AX73" s="16" t="str">
        <f>IF(COUNTA('Épreuves facultatives'!$EO$10)=0,"",'Épreuves facultatives'!$EO$10)</f>
        <v/>
      </c>
      <c r="AY73" s="16" t="str">
        <f>IF(COUNTA('Épreuves facultatives'!$EN$11)=0,"",'Épreuves facultatives'!$EN$11)</f>
        <v/>
      </c>
      <c r="AZ73" s="16" t="str">
        <f>IF(COUNTA('Épreuves facultatives'!$EO$11)=0,"",'Épreuves facultatives'!$EO$11)</f>
        <v/>
      </c>
      <c r="BA73" s="16" t="str">
        <f>IF(COUNTA('Épreuves facultatives'!$EN$12)=0,"",'Épreuves facultatives'!$EN$12)</f>
        <v/>
      </c>
      <c r="BB73" s="16" t="str">
        <f>IF(COUNTA('Épreuves facultatives'!$EO$12)=0,"",'Épreuves facultatives'!$EO$12)</f>
        <v/>
      </c>
      <c r="BC73" s="16" t="str">
        <f>IF(COUNTA('Épreuves facultatives'!$EN$13)=0,"",'Épreuves facultatives'!$EN$13)</f>
        <v/>
      </c>
      <c r="BD73" s="16" t="str">
        <f>IF(COUNTA('Épreuves facultatives'!$EO$13)=0,"",'Épreuves facultatives'!$EO$13)</f>
        <v/>
      </c>
      <c r="BE73" s="16" t="str">
        <f>IF(COUNTA('Épreuves facultatives'!$EN$14)=0,"",'Épreuves facultatives'!$EN$14)</f>
        <v/>
      </c>
      <c r="BF73" s="16" t="str">
        <f>IF(COUNTA('Épreuves facultatives'!$EO$14)=0,"",'Épreuves facultatives'!$EO$14)</f>
        <v/>
      </c>
      <c r="BG73" s="16" t="str">
        <f>IF(COUNTA('Épreuves facultatives'!$EN$15)=0,"",'Épreuves facultatives'!$EN$15)</f>
        <v/>
      </c>
      <c r="BH73" s="16" t="str">
        <f>IF(COUNTA('Épreuves facultatives'!$EO$15)=0,"",'Épreuves facultatives'!$EO$15)</f>
        <v/>
      </c>
      <c r="BI73" s="16" t="str">
        <f>IF(COUNTA('Saisie des résultats'!$BX$29)=0,"",'Saisie des résultats'!$BX$29)</f>
        <v/>
      </c>
      <c r="BJ73" s="16" t="e">
        <f>IF(COUNTA('Saisie des résultats'!#REF!)=0,"",'Saisie des résultats'!#REF!)</f>
        <v>#REF!</v>
      </c>
      <c r="BK73" s="16" t="str">
        <f>IF(COUNTA('Saisie des résultats'!$BX$28)=0,"",'Saisie des résultats'!$BX$28)</f>
        <v/>
      </c>
      <c r="BL73" s="16" t="e">
        <f>IF(COUNTA('Saisie des résultats'!#REF!)=0,"",'Saisie des résultats'!#REF!)</f>
        <v>#REF!</v>
      </c>
      <c r="BM73" s="16" t="e">
        <f>IF(COUNTA('Saisie des résultats'!#REF!)=0,"",'Saisie des résultats'!#REF!)</f>
        <v>#REF!</v>
      </c>
      <c r="BZ73" s="217" t="str">
        <f t="shared" si="2"/>
        <v/>
      </c>
      <c r="CB73" s="217" t="str">
        <f t="shared" si="3"/>
        <v/>
      </c>
    </row>
    <row r="74" spans="1:80">
      <c r="A74" s="11" t="str">
        <f>'Liste élèves'!A77</f>
        <v/>
      </c>
      <c r="B74" s="17" t="str">
        <f>références!K72</f>
        <v/>
      </c>
      <c r="C74" s="16" t="str">
        <f>IF(COUNTA('Saisie des résultats'!$BY$8)=0,"",'Saisie des résultats'!$BY$8)</f>
        <v/>
      </c>
      <c r="D74" s="16" t="e">
        <f>IF(COUNTA('Saisie des résultats'!#REF!)=0,"",'Saisie des résultats'!#REF!)</f>
        <v>#REF!</v>
      </c>
      <c r="E74" s="16" t="str">
        <f>IF(COUNTA('Saisie des résultats'!$BY$9)=0,"",'Saisie des résultats'!$BY$9)</f>
        <v/>
      </c>
      <c r="F74" s="16" t="e">
        <f>IF(COUNTA('Saisie des résultats'!#REF!)=0,"",'Saisie des résultats'!#REF!)</f>
        <v>#REF!</v>
      </c>
      <c r="G74" s="16" t="str">
        <f>IF(COUNTA('Saisie des résultats'!$BY$10)=0,"",'Saisie des résultats'!$BY$10)</f>
        <v/>
      </c>
      <c r="H74" s="16" t="e">
        <f>IF(COUNTA('Saisie des résultats'!#REF!)=0,"",'Saisie des résultats'!#REF!)</f>
        <v>#REF!</v>
      </c>
      <c r="I74" s="16" t="str">
        <f>IF(COUNTA('Saisie des résultats'!$BY$11)=0,"",'Saisie des résultats'!$BY$11)</f>
        <v/>
      </c>
      <c r="J74" s="16" t="e">
        <f>IF(COUNTA('Saisie des résultats'!#REF!)=0,"",'Saisie des résultats'!#REF!)</f>
        <v>#REF!</v>
      </c>
      <c r="K74" s="16" t="str">
        <f>IF(COUNTA('Saisie des résultats'!$BY$12)=0,"",'Saisie des résultats'!$BY$12)</f>
        <v/>
      </c>
      <c r="L74" s="16" t="e">
        <f>IF(COUNTA('Saisie des résultats'!#REF!)=0,"",'Saisie des résultats'!#REF!)</f>
        <v>#REF!</v>
      </c>
      <c r="M74" s="16" t="str">
        <f>IF(COUNTA('Saisie des résultats'!$BY$13)=0,"",'Saisie des résultats'!$BY$13)</f>
        <v/>
      </c>
      <c r="N74" s="16" t="e">
        <f>IF(COUNTA('Saisie des résultats'!#REF!)=0,"",'Saisie des résultats'!#REF!)</f>
        <v>#REF!</v>
      </c>
      <c r="O74" s="16" t="str">
        <f>IF(COUNTA('Saisie des résultats'!$BY$14)=0,"",'Saisie des résultats'!$BY$14)</f>
        <v/>
      </c>
      <c r="P74" s="16" t="e">
        <f>IF(COUNTA('Saisie des résultats'!#REF!)=0,"",'Saisie des résultats'!#REF!)</f>
        <v>#REF!</v>
      </c>
      <c r="Q74" s="16" t="str">
        <f>IF(COUNTA('Saisie des résultats'!$BY$15)=0,"",'Saisie des résultats'!$BY$15)</f>
        <v/>
      </c>
      <c r="R74" s="16" t="e">
        <f>IF(COUNTA('Saisie des résultats'!#REF!)=0,"",'Saisie des résultats'!#REF!)</f>
        <v>#REF!</v>
      </c>
      <c r="S74" s="16" t="str">
        <f>IF(COUNTA('Saisie des résultats'!$BY$16)=0,"",'Saisie des résultats'!$BY$16)</f>
        <v/>
      </c>
      <c r="T74" s="16" t="e">
        <f>IF(COUNTA('Saisie des résultats'!#REF!)=0,"",'Saisie des résultats'!#REF!)</f>
        <v>#REF!</v>
      </c>
      <c r="U74" s="16" t="str">
        <f>IF(COUNTA('Saisie des résultats'!$BY$17)=0,"",'Saisie des résultats'!$BY$17)</f>
        <v/>
      </c>
      <c r="V74" s="16" t="e">
        <f>IF(COUNTA('Saisie des résultats'!#REF!)=0,"",'Saisie des résultats'!#REF!)</f>
        <v>#REF!</v>
      </c>
      <c r="W74" s="16" t="str">
        <f>IF(COUNTA('Saisie des résultats'!$BY$18)=0,"",'Saisie des résultats'!$BY$18)</f>
        <v/>
      </c>
      <c r="X74" s="16" t="e">
        <f>IF(COUNTA('Saisie des résultats'!#REF!)=0,"",'Saisie des résultats'!#REF!)</f>
        <v>#REF!</v>
      </c>
      <c r="Y74" s="16" t="str">
        <f>IF(COUNTA('Saisie des résultats'!$BY$19)=0,"",'Saisie des résultats'!$BY$19)</f>
        <v/>
      </c>
      <c r="Z74" s="16" t="e">
        <f>IF(COUNTA('Saisie des résultats'!#REF!)=0,"",'Saisie des résultats'!#REF!)</f>
        <v>#REF!</v>
      </c>
      <c r="AA74" s="16" t="str">
        <f>IF(COUNTA('Saisie des résultats'!$BY$20)=0,"",'Saisie des résultats'!$BY$20)</f>
        <v/>
      </c>
      <c r="AB74" s="16" t="e">
        <f>IF(COUNTA('Saisie des résultats'!#REF!)=0,"",'Saisie des résultats'!#REF!)</f>
        <v>#REF!</v>
      </c>
      <c r="AC74" s="16" t="str">
        <f>IF(COUNTA('Saisie des résultats'!$BY$21)=0,"",'Saisie des résultats'!$BY$21)</f>
        <v/>
      </c>
      <c r="AD74" s="16" t="e">
        <f>IF(COUNTA('Saisie des résultats'!#REF!)=0,"",'Saisie des résultats'!#REF!)</f>
        <v>#REF!</v>
      </c>
      <c r="AE74" s="16" t="str">
        <f>IF(COUNTA('Saisie des résultats'!$BY$22)=0,"",'Saisie des résultats'!$BY$22)</f>
        <v/>
      </c>
      <c r="AF74" s="16" t="e">
        <f>IF(COUNTA('Saisie des résultats'!#REF!)=0,"",'Saisie des résultats'!#REF!)</f>
        <v>#REF!</v>
      </c>
      <c r="AG74" s="16" t="str">
        <f>IF(COUNTA('Saisie des résultats'!$BY$23)=0,"",'Saisie des résultats'!$BY$23)</f>
        <v/>
      </c>
      <c r="AH74" s="16" t="e">
        <f>IF(COUNTA('Saisie des résultats'!#REF!)=0,"",'Saisie des résultats'!#REF!)</f>
        <v>#REF!</v>
      </c>
      <c r="AI74" s="16" t="str">
        <f>IF(COUNTA('Saisie des résultats'!$BY$24)=0,"",'Saisie des résultats'!$BY$24)</f>
        <v/>
      </c>
      <c r="AJ74" s="16" t="e">
        <f>IF(COUNTA('Saisie des résultats'!#REF!)=0,"",'Saisie des résultats'!#REF!)</f>
        <v>#REF!</v>
      </c>
      <c r="AK74" s="16" t="str">
        <f>IF(COUNTA('Saisie des résultats'!$BY$25)=0,"",'Saisie des résultats'!$BY$25)</f>
        <v/>
      </c>
      <c r="AL74" s="16" t="e">
        <f>IF(COUNTA('Saisie des résultats'!#REF!)=0,"",'Saisie des résultats'!#REF!)</f>
        <v>#REF!</v>
      </c>
      <c r="AM74" s="16" t="str">
        <f>IF(COUNTA('Saisie des résultats'!$BY$26)=0,"",'Saisie des résultats'!$BY$26)</f>
        <v/>
      </c>
      <c r="AN74" s="16" t="e">
        <f>IF(COUNTA('Saisie des résultats'!#REF!)=0,"",'Saisie des résultats'!#REF!)</f>
        <v>#REF!</v>
      </c>
      <c r="AO74" s="16" t="str">
        <f>IF(COUNTA('Saisie des résultats'!$BY$27)=0,"",'Saisie des résultats'!$BY$27)</f>
        <v/>
      </c>
      <c r="AP74" s="16" t="str">
        <f>IF(COUNTA('Épreuves facultatives'!$EQ$6)=0,"",'Épreuves facultatives'!$EQ$6)</f>
        <v/>
      </c>
      <c r="AQ74" s="16" t="str">
        <f>IF(COUNTA('Saisie des résultats'!$BY$28)=0,"",'Saisie des résultats'!$BY$28)</f>
        <v/>
      </c>
      <c r="AR74" s="16" t="str">
        <f>IF(COUNTA('Épreuves facultatives'!$EQ$7)=0,"",'Épreuves facultatives'!$EQ$7)</f>
        <v/>
      </c>
      <c r="AS74" s="16" t="str">
        <f>IF(COUNTA('Saisie des résultats'!$BY$29)=0,"",'Saisie des résultats'!$BY$29)</f>
        <v/>
      </c>
      <c r="AT74" s="16" t="str">
        <f>IF(COUNTA('Épreuves facultatives'!$EQ$8)=0,"",'Épreuves facultatives'!$EQ$8)</f>
        <v/>
      </c>
      <c r="AU74" s="16" t="str">
        <f>IF(COUNTA('Saisie des résultats'!$BY$30)=0,"",'Saisie des résultats'!$BY$30)</f>
        <v/>
      </c>
      <c r="AV74" s="16" t="str">
        <f>IF(COUNTA('Épreuves facultatives'!$EQ$9)=0,"",'Épreuves facultatives'!$EQ$9)</f>
        <v/>
      </c>
      <c r="AW74" s="16" t="str">
        <f>IF(COUNTA('Saisie des résultats'!$BY$31)=0,"",'Saisie des résultats'!$BY$31)</f>
        <v/>
      </c>
      <c r="AX74" s="16" t="str">
        <f>IF(COUNTA('Épreuves facultatives'!$EQ$10)=0,"",'Épreuves facultatives'!$EQ$10)</f>
        <v/>
      </c>
      <c r="AY74" s="16" t="str">
        <f>IF(COUNTA('Épreuves facultatives'!$EP$11)=0,"",'Épreuves facultatives'!$EP$11)</f>
        <v/>
      </c>
      <c r="AZ74" s="16" t="str">
        <f>IF(COUNTA('Épreuves facultatives'!$EQ$11)=0,"",'Épreuves facultatives'!$EQ$11)</f>
        <v/>
      </c>
      <c r="BA74" s="16" t="str">
        <f>IF(COUNTA('Épreuves facultatives'!$EP$12)=0,"",'Épreuves facultatives'!$EP$12)</f>
        <v/>
      </c>
      <c r="BB74" s="16" t="str">
        <f>IF(COUNTA('Épreuves facultatives'!$EQ$12)=0,"",'Épreuves facultatives'!$EQ$12)</f>
        <v/>
      </c>
      <c r="BC74" s="16" t="str">
        <f>IF(COUNTA('Épreuves facultatives'!$EP$13)=0,"",'Épreuves facultatives'!$EP$13)</f>
        <v/>
      </c>
      <c r="BD74" s="16" t="str">
        <f>IF(COUNTA('Épreuves facultatives'!$EQ$13)=0,"",'Épreuves facultatives'!$EQ$13)</f>
        <v/>
      </c>
      <c r="BE74" s="16" t="str">
        <f>IF(COUNTA('Épreuves facultatives'!$EP$14)=0,"",'Épreuves facultatives'!$EP$14)</f>
        <v/>
      </c>
      <c r="BF74" s="16" t="str">
        <f>IF(COUNTA('Épreuves facultatives'!$EQ$14)=0,"",'Épreuves facultatives'!$EQ$14)</f>
        <v/>
      </c>
      <c r="BG74" s="16" t="str">
        <f>IF(COUNTA('Épreuves facultatives'!$EP$15)=0,"",'Épreuves facultatives'!$EP$15)</f>
        <v/>
      </c>
      <c r="BH74" s="16" t="str">
        <f>IF(COUNTA('Épreuves facultatives'!$EQ$15)=0,"",'Épreuves facultatives'!$EQ$15)</f>
        <v/>
      </c>
      <c r="BI74" s="16" t="str">
        <f>IF(COUNTA('Saisie des résultats'!$BY$29)=0,"",'Saisie des résultats'!$BY$29)</f>
        <v/>
      </c>
      <c r="BJ74" s="16" t="e">
        <f>IF(COUNTA('Saisie des résultats'!#REF!)=0,"",'Saisie des résultats'!#REF!)</f>
        <v>#REF!</v>
      </c>
      <c r="BK74" s="16" t="str">
        <f>IF(COUNTA('Saisie des résultats'!$BY$28)=0,"",'Saisie des résultats'!$BY$28)</f>
        <v/>
      </c>
      <c r="BL74" s="16" t="e">
        <f>IF(COUNTA('Saisie des résultats'!#REF!)=0,"",'Saisie des résultats'!#REF!)</f>
        <v>#REF!</v>
      </c>
      <c r="BM74" s="16" t="e">
        <f>IF(COUNTA('Saisie des résultats'!#REF!)=0,"",'Saisie des résultats'!#REF!)</f>
        <v>#REF!</v>
      </c>
      <c r="BZ74" s="217" t="str">
        <f t="shared" si="2"/>
        <v/>
      </c>
      <c r="CB74" s="217" t="str">
        <f t="shared" si="3"/>
        <v/>
      </c>
    </row>
    <row r="75" spans="1:80">
      <c r="A75" s="11" t="str">
        <f>'Liste élèves'!A78</f>
        <v/>
      </c>
      <c r="B75" s="17" t="str">
        <f>références!K73</f>
        <v/>
      </c>
      <c r="C75" s="16" t="str">
        <f>IF(COUNTA('Saisie des résultats'!$BZ$8)=0,"",'Saisie des résultats'!$BZ$8)</f>
        <v/>
      </c>
      <c r="D75" s="16" t="e">
        <f>IF(COUNTA('Saisie des résultats'!#REF!)=0,"",'Saisie des résultats'!#REF!)</f>
        <v>#REF!</v>
      </c>
      <c r="E75" s="16" t="str">
        <f>IF(COUNTA('Saisie des résultats'!$BZ$9)=0,"",'Saisie des résultats'!$BZ$9)</f>
        <v/>
      </c>
      <c r="F75" s="16" t="e">
        <f>IF(COUNTA('Saisie des résultats'!#REF!)=0,"",'Saisie des résultats'!#REF!)</f>
        <v>#REF!</v>
      </c>
      <c r="G75" s="16" t="str">
        <f>IF(COUNTA('Saisie des résultats'!$BZ$10)=0,"",'Saisie des résultats'!$BZ$10)</f>
        <v/>
      </c>
      <c r="H75" s="16" t="e">
        <f>IF(COUNTA('Saisie des résultats'!#REF!)=0,"",'Saisie des résultats'!#REF!)</f>
        <v>#REF!</v>
      </c>
      <c r="I75" s="16" t="str">
        <f>IF(COUNTA('Saisie des résultats'!$BZ$11)=0,"",'Saisie des résultats'!$BZ$11)</f>
        <v/>
      </c>
      <c r="J75" s="16" t="e">
        <f>IF(COUNTA('Saisie des résultats'!#REF!)=0,"",'Saisie des résultats'!#REF!)</f>
        <v>#REF!</v>
      </c>
      <c r="K75" s="16" t="str">
        <f>IF(COUNTA('Saisie des résultats'!$BZ$12)=0,"",'Saisie des résultats'!$BZ$12)</f>
        <v/>
      </c>
      <c r="L75" s="16" t="e">
        <f>IF(COUNTA('Saisie des résultats'!#REF!)=0,"",'Saisie des résultats'!#REF!)</f>
        <v>#REF!</v>
      </c>
      <c r="M75" s="16" t="str">
        <f>IF(COUNTA('Saisie des résultats'!$BZ$13)=0,"",'Saisie des résultats'!$BZ$13)</f>
        <v/>
      </c>
      <c r="N75" s="16" t="e">
        <f>IF(COUNTA('Saisie des résultats'!#REF!)=0,"",'Saisie des résultats'!#REF!)</f>
        <v>#REF!</v>
      </c>
      <c r="O75" s="16" t="str">
        <f>IF(COUNTA('Saisie des résultats'!$BZ$14)=0,"",'Saisie des résultats'!$BZ$14)</f>
        <v/>
      </c>
      <c r="P75" s="16" t="e">
        <f>IF(COUNTA('Saisie des résultats'!#REF!)=0,"",'Saisie des résultats'!#REF!)</f>
        <v>#REF!</v>
      </c>
      <c r="Q75" s="16" t="str">
        <f>IF(COUNTA('Saisie des résultats'!$BZ$15)=0,"",'Saisie des résultats'!$BZ$15)</f>
        <v/>
      </c>
      <c r="R75" s="16" t="e">
        <f>IF(COUNTA('Saisie des résultats'!#REF!)=0,"",'Saisie des résultats'!#REF!)</f>
        <v>#REF!</v>
      </c>
      <c r="S75" s="16" t="str">
        <f>IF(COUNTA('Saisie des résultats'!$BZ$16)=0,"",'Saisie des résultats'!$BZ$16)</f>
        <v/>
      </c>
      <c r="T75" s="16" t="e">
        <f>IF(COUNTA('Saisie des résultats'!#REF!)=0,"",'Saisie des résultats'!#REF!)</f>
        <v>#REF!</v>
      </c>
      <c r="U75" s="16" t="str">
        <f>IF(COUNTA('Saisie des résultats'!$BZ$17)=0,"",'Saisie des résultats'!$BZ$17)</f>
        <v/>
      </c>
      <c r="V75" s="16" t="e">
        <f>IF(COUNTA('Saisie des résultats'!#REF!)=0,"",'Saisie des résultats'!#REF!)</f>
        <v>#REF!</v>
      </c>
      <c r="W75" s="16" t="str">
        <f>IF(COUNTA('Saisie des résultats'!$BZ$18)=0,"",'Saisie des résultats'!$BZ$18)</f>
        <v/>
      </c>
      <c r="X75" s="16" t="e">
        <f>IF(COUNTA('Saisie des résultats'!#REF!)=0,"",'Saisie des résultats'!#REF!)</f>
        <v>#REF!</v>
      </c>
      <c r="Y75" s="16" t="str">
        <f>IF(COUNTA('Saisie des résultats'!$BZ$19)=0,"",'Saisie des résultats'!$BZ$19)</f>
        <v/>
      </c>
      <c r="Z75" s="16" t="e">
        <f>IF(COUNTA('Saisie des résultats'!#REF!)=0,"",'Saisie des résultats'!#REF!)</f>
        <v>#REF!</v>
      </c>
      <c r="AA75" s="16" t="str">
        <f>IF(COUNTA('Saisie des résultats'!$BZ$20)=0,"",'Saisie des résultats'!$BZ$20)</f>
        <v/>
      </c>
      <c r="AB75" s="16" t="e">
        <f>IF(COUNTA('Saisie des résultats'!#REF!)=0,"",'Saisie des résultats'!#REF!)</f>
        <v>#REF!</v>
      </c>
      <c r="AC75" s="16" t="str">
        <f>IF(COUNTA('Saisie des résultats'!$BZ$21)=0,"",'Saisie des résultats'!$BZ$21)</f>
        <v/>
      </c>
      <c r="AD75" s="16" t="e">
        <f>IF(COUNTA('Saisie des résultats'!#REF!)=0,"",'Saisie des résultats'!#REF!)</f>
        <v>#REF!</v>
      </c>
      <c r="AE75" s="16" t="str">
        <f>IF(COUNTA('Saisie des résultats'!$BZ$22)=0,"",'Saisie des résultats'!$BZ$22)</f>
        <v/>
      </c>
      <c r="AF75" s="16" t="e">
        <f>IF(COUNTA('Saisie des résultats'!#REF!)=0,"",'Saisie des résultats'!#REF!)</f>
        <v>#REF!</v>
      </c>
      <c r="AG75" s="16" t="str">
        <f>IF(COUNTA('Saisie des résultats'!$BZ$23)=0,"",'Saisie des résultats'!$BZ$23)</f>
        <v/>
      </c>
      <c r="AH75" s="16" t="e">
        <f>IF(COUNTA('Saisie des résultats'!#REF!)=0,"",'Saisie des résultats'!#REF!)</f>
        <v>#REF!</v>
      </c>
      <c r="AI75" s="16" t="str">
        <f>IF(COUNTA('Saisie des résultats'!$BZ$24)=0,"",'Saisie des résultats'!$BZ$24)</f>
        <v/>
      </c>
      <c r="AJ75" s="16" t="e">
        <f>IF(COUNTA('Saisie des résultats'!#REF!)=0,"",'Saisie des résultats'!#REF!)</f>
        <v>#REF!</v>
      </c>
      <c r="AK75" s="16" t="str">
        <f>IF(COUNTA('Saisie des résultats'!$BZ$25)=0,"",'Saisie des résultats'!$BZ$25)</f>
        <v/>
      </c>
      <c r="AL75" s="16" t="e">
        <f>IF(COUNTA('Saisie des résultats'!#REF!)=0,"",'Saisie des résultats'!#REF!)</f>
        <v>#REF!</v>
      </c>
      <c r="AM75" s="16" t="str">
        <f>IF(COUNTA('Saisie des résultats'!$BZ$26)=0,"",'Saisie des résultats'!$BZ$26)</f>
        <v/>
      </c>
      <c r="AN75" s="16" t="e">
        <f>IF(COUNTA('Saisie des résultats'!#REF!)=0,"",'Saisie des résultats'!#REF!)</f>
        <v>#REF!</v>
      </c>
      <c r="AO75" s="16" t="str">
        <f>IF(COUNTA('Saisie des résultats'!$BZ$27)=0,"",'Saisie des résultats'!$BZ$27)</f>
        <v/>
      </c>
      <c r="AP75" s="16" t="str">
        <f>IF(COUNTA('Épreuves facultatives'!$ES$6)=0,"",'Épreuves facultatives'!$ES$6)</f>
        <v/>
      </c>
      <c r="AQ75" s="16" t="str">
        <f>IF(COUNTA('Saisie des résultats'!$BZ$28)=0,"",'Saisie des résultats'!$BZ$28)</f>
        <v/>
      </c>
      <c r="AR75" s="16" t="str">
        <f>IF(COUNTA('Épreuves facultatives'!$ES$7)=0,"",'Épreuves facultatives'!$ES$7)</f>
        <v/>
      </c>
      <c r="AS75" s="16" t="str">
        <f>IF(COUNTA('Saisie des résultats'!$BZ$29)=0,"",'Saisie des résultats'!$BZ$29)</f>
        <v/>
      </c>
      <c r="AT75" s="16" t="str">
        <f>IF(COUNTA('Épreuves facultatives'!$ES$8)=0,"",'Épreuves facultatives'!$ES$8)</f>
        <v/>
      </c>
      <c r="AU75" s="16" t="str">
        <f>IF(COUNTA('Saisie des résultats'!$BZ$30)=0,"",'Saisie des résultats'!$BZ$30)</f>
        <v/>
      </c>
      <c r="AV75" s="16" t="str">
        <f>IF(COUNTA('Épreuves facultatives'!$ES$9)=0,"",'Épreuves facultatives'!$ES$9)</f>
        <v/>
      </c>
      <c r="AW75" s="16" t="str">
        <f>IF(COUNTA('Saisie des résultats'!$BZ$31)=0,"",'Saisie des résultats'!$BZ$31)</f>
        <v/>
      </c>
      <c r="AX75" s="16" t="str">
        <f>IF(COUNTA('Épreuves facultatives'!$ES$10)=0,"",'Épreuves facultatives'!$ES$10)</f>
        <v/>
      </c>
      <c r="AY75" s="16" t="str">
        <f>IF(COUNTA('Épreuves facultatives'!$ER$11)=0,"",'Épreuves facultatives'!$ER$11)</f>
        <v/>
      </c>
      <c r="AZ75" s="16" t="str">
        <f>IF(COUNTA('Épreuves facultatives'!$ES$11)=0,"",'Épreuves facultatives'!$ES$11)</f>
        <v/>
      </c>
      <c r="BA75" s="16" t="str">
        <f>IF(COUNTA('Épreuves facultatives'!$ER$12)=0,"",'Épreuves facultatives'!$ER$12)</f>
        <v/>
      </c>
      <c r="BB75" s="16" t="str">
        <f>IF(COUNTA('Épreuves facultatives'!$ES$12)=0,"",'Épreuves facultatives'!$ES$12)</f>
        <v/>
      </c>
      <c r="BC75" s="16" t="str">
        <f>IF(COUNTA('Épreuves facultatives'!$ER$13)=0,"",'Épreuves facultatives'!$ER$13)</f>
        <v/>
      </c>
      <c r="BD75" s="16" t="str">
        <f>IF(COUNTA('Épreuves facultatives'!$ES$13)=0,"",'Épreuves facultatives'!$ES$13)</f>
        <v/>
      </c>
      <c r="BE75" s="16" t="str">
        <f>IF(COUNTA('Épreuves facultatives'!$ER$14)=0,"",'Épreuves facultatives'!$ER$14)</f>
        <v/>
      </c>
      <c r="BF75" s="16" t="str">
        <f>IF(COUNTA('Épreuves facultatives'!$ES$14)=0,"",'Épreuves facultatives'!$ES$14)</f>
        <v/>
      </c>
      <c r="BG75" s="16" t="str">
        <f>IF(COUNTA('Épreuves facultatives'!$ER$15)=0,"",'Épreuves facultatives'!$ER$15)</f>
        <v/>
      </c>
      <c r="BH75" s="16" t="str">
        <f>IF(COUNTA('Épreuves facultatives'!$ES$15)=0,"",'Épreuves facultatives'!$ES$15)</f>
        <v/>
      </c>
      <c r="BI75" s="16" t="str">
        <f>IF(COUNTA('Saisie des résultats'!$BZ$29)=0,"",'Saisie des résultats'!$BZ$29)</f>
        <v/>
      </c>
      <c r="BJ75" s="16" t="e">
        <f>IF(COUNTA('Saisie des résultats'!#REF!)=0,"",'Saisie des résultats'!#REF!)</f>
        <v>#REF!</v>
      </c>
      <c r="BK75" s="16" t="str">
        <f>IF(COUNTA('Saisie des résultats'!$BZ$28)=0,"",'Saisie des résultats'!$BZ$28)</f>
        <v/>
      </c>
      <c r="BL75" s="16" t="e">
        <f>IF(COUNTA('Saisie des résultats'!#REF!)=0,"",'Saisie des résultats'!#REF!)</f>
        <v>#REF!</v>
      </c>
      <c r="BM75" s="16" t="e">
        <f>IF(COUNTA('Saisie des résultats'!#REF!)=0,"",'Saisie des résultats'!#REF!)</f>
        <v>#REF!</v>
      </c>
      <c r="BZ75" s="217" t="str">
        <f t="shared" si="2"/>
        <v/>
      </c>
      <c r="CB75" s="217" t="str">
        <f t="shared" si="3"/>
        <v/>
      </c>
    </row>
    <row r="76" spans="1:80">
      <c r="A76" s="11" t="str">
        <f>'Liste élèves'!A79</f>
        <v/>
      </c>
      <c r="B76" s="17" t="str">
        <f>références!K74</f>
        <v/>
      </c>
      <c r="C76" s="16" t="str">
        <f>IF(COUNTA('Saisie des résultats'!$CA$8)=0,"",'Saisie des résultats'!$CA$8)</f>
        <v/>
      </c>
      <c r="D76" s="16" t="e">
        <f>IF(COUNTA('Saisie des résultats'!#REF!)=0,"",'Saisie des résultats'!#REF!)</f>
        <v>#REF!</v>
      </c>
      <c r="E76" s="16" t="str">
        <f>IF(COUNTA('Saisie des résultats'!$CA$9)=0,"",'Saisie des résultats'!$CA$9)</f>
        <v/>
      </c>
      <c r="F76" s="16" t="e">
        <f>IF(COUNTA('Saisie des résultats'!#REF!)=0,"",'Saisie des résultats'!#REF!)</f>
        <v>#REF!</v>
      </c>
      <c r="G76" s="16" t="str">
        <f>IF(COUNTA('Saisie des résultats'!$CA$10)=0,"",'Saisie des résultats'!$CA$10)</f>
        <v/>
      </c>
      <c r="H76" s="16" t="e">
        <f>IF(COUNTA('Saisie des résultats'!#REF!)=0,"",'Saisie des résultats'!#REF!)</f>
        <v>#REF!</v>
      </c>
      <c r="I76" s="16" t="str">
        <f>IF(COUNTA('Saisie des résultats'!$CA$11)=0,"",'Saisie des résultats'!$CA$11)</f>
        <v/>
      </c>
      <c r="J76" s="16" t="e">
        <f>IF(COUNTA('Saisie des résultats'!#REF!)=0,"",'Saisie des résultats'!#REF!)</f>
        <v>#REF!</v>
      </c>
      <c r="K76" s="16" t="str">
        <f>IF(COUNTA('Saisie des résultats'!$CA$12)=0,"",'Saisie des résultats'!$CA$12)</f>
        <v/>
      </c>
      <c r="L76" s="16" t="e">
        <f>IF(COUNTA('Saisie des résultats'!#REF!)=0,"",'Saisie des résultats'!#REF!)</f>
        <v>#REF!</v>
      </c>
      <c r="M76" s="16" t="str">
        <f>IF(COUNTA('Saisie des résultats'!$CA$13)=0,"",'Saisie des résultats'!$CA$13)</f>
        <v/>
      </c>
      <c r="N76" s="16" t="e">
        <f>IF(COUNTA('Saisie des résultats'!#REF!)=0,"",'Saisie des résultats'!#REF!)</f>
        <v>#REF!</v>
      </c>
      <c r="O76" s="16" t="str">
        <f>IF(COUNTA('Saisie des résultats'!$CA$14)=0,"",'Saisie des résultats'!$CA$14)</f>
        <v/>
      </c>
      <c r="P76" s="16" t="e">
        <f>IF(COUNTA('Saisie des résultats'!#REF!)=0,"",'Saisie des résultats'!#REF!)</f>
        <v>#REF!</v>
      </c>
      <c r="Q76" s="16" t="str">
        <f>IF(COUNTA('Saisie des résultats'!$CA$15)=0,"",'Saisie des résultats'!$CA$15)</f>
        <v/>
      </c>
      <c r="R76" s="16" t="e">
        <f>IF(COUNTA('Saisie des résultats'!#REF!)=0,"",'Saisie des résultats'!#REF!)</f>
        <v>#REF!</v>
      </c>
      <c r="S76" s="16" t="str">
        <f>IF(COUNTA('Saisie des résultats'!$CA$16)=0,"",'Saisie des résultats'!$CA$16)</f>
        <v/>
      </c>
      <c r="T76" s="16" t="e">
        <f>IF(COUNTA('Saisie des résultats'!#REF!)=0,"",'Saisie des résultats'!#REF!)</f>
        <v>#REF!</v>
      </c>
      <c r="U76" s="16" t="str">
        <f>IF(COUNTA('Saisie des résultats'!$CA$17)=0,"",'Saisie des résultats'!$CA$17)</f>
        <v/>
      </c>
      <c r="V76" s="16" t="e">
        <f>IF(COUNTA('Saisie des résultats'!#REF!)=0,"",'Saisie des résultats'!#REF!)</f>
        <v>#REF!</v>
      </c>
      <c r="W76" s="16" t="str">
        <f>IF(COUNTA('Saisie des résultats'!$CA$18)=0,"",'Saisie des résultats'!$CA$18)</f>
        <v/>
      </c>
      <c r="X76" s="16" t="e">
        <f>IF(COUNTA('Saisie des résultats'!#REF!)=0,"",'Saisie des résultats'!#REF!)</f>
        <v>#REF!</v>
      </c>
      <c r="Y76" s="16" t="str">
        <f>IF(COUNTA('Saisie des résultats'!$CA$19)=0,"",'Saisie des résultats'!$CA$19)</f>
        <v/>
      </c>
      <c r="Z76" s="16" t="e">
        <f>IF(COUNTA('Saisie des résultats'!#REF!)=0,"",'Saisie des résultats'!#REF!)</f>
        <v>#REF!</v>
      </c>
      <c r="AA76" s="16" t="str">
        <f>IF(COUNTA('Saisie des résultats'!$CA$20)=0,"",'Saisie des résultats'!$CA$20)</f>
        <v/>
      </c>
      <c r="AB76" s="16" t="e">
        <f>IF(COUNTA('Saisie des résultats'!#REF!)=0,"",'Saisie des résultats'!#REF!)</f>
        <v>#REF!</v>
      </c>
      <c r="AC76" s="16" t="str">
        <f>IF(COUNTA('Saisie des résultats'!$CA$21)=0,"",'Saisie des résultats'!$CA$21)</f>
        <v/>
      </c>
      <c r="AD76" s="16" t="e">
        <f>IF(COUNTA('Saisie des résultats'!#REF!)=0,"",'Saisie des résultats'!#REF!)</f>
        <v>#REF!</v>
      </c>
      <c r="AE76" s="16" t="str">
        <f>IF(COUNTA('Saisie des résultats'!$CA$22)=0,"",'Saisie des résultats'!$CA$22)</f>
        <v/>
      </c>
      <c r="AF76" s="16" t="e">
        <f>IF(COUNTA('Saisie des résultats'!#REF!)=0,"",'Saisie des résultats'!#REF!)</f>
        <v>#REF!</v>
      </c>
      <c r="AG76" s="16" t="str">
        <f>IF(COUNTA('Saisie des résultats'!$CA$23)=0,"",'Saisie des résultats'!$CA$23)</f>
        <v/>
      </c>
      <c r="AH76" s="16" t="e">
        <f>IF(COUNTA('Saisie des résultats'!#REF!)=0,"",'Saisie des résultats'!#REF!)</f>
        <v>#REF!</v>
      </c>
      <c r="AI76" s="16" t="str">
        <f>IF(COUNTA('Saisie des résultats'!$CA$24)=0,"",'Saisie des résultats'!$CA$24)</f>
        <v/>
      </c>
      <c r="AJ76" s="16" t="e">
        <f>IF(COUNTA('Saisie des résultats'!#REF!)=0,"",'Saisie des résultats'!#REF!)</f>
        <v>#REF!</v>
      </c>
      <c r="AK76" s="16" t="str">
        <f>IF(COUNTA('Saisie des résultats'!$CA$25)=0,"",'Saisie des résultats'!$CA$25)</f>
        <v/>
      </c>
      <c r="AL76" s="16" t="e">
        <f>IF(COUNTA('Saisie des résultats'!#REF!)=0,"",'Saisie des résultats'!#REF!)</f>
        <v>#REF!</v>
      </c>
      <c r="AM76" s="16" t="str">
        <f>IF(COUNTA('Saisie des résultats'!$CA$26)=0,"",'Saisie des résultats'!$CA$26)</f>
        <v/>
      </c>
      <c r="AN76" s="16" t="e">
        <f>IF(COUNTA('Saisie des résultats'!#REF!)=0,"",'Saisie des résultats'!#REF!)</f>
        <v>#REF!</v>
      </c>
      <c r="AO76" s="16" t="str">
        <f>IF(COUNTA('Saisie des résultats'!$CA$27)=0,"",'Saisie des résultats'!$CA$27)</f>
        <v/>
      </c>
      <c r="AP76" s="16" t="str">
        <f>IF(COUNTA('Épreuves facultatives'!$EU$6)=0,"",'Épreuves facultatives'!$EU$6)</f>
        <v/>
      </c>
      <c r="AQ76" s="16" t="str">
        <f>IF(COUNTA('Saisie des résultats'!$CA$28)=0,"",'Saisie des résultats'!$CA$28)</f>
        <v/>
      </c>
      <c r="AR76" s="16" t="str">
        <f>IF(COUNTA('Épreuves facultatives'!$EU$7)=0,"",'Épreuves facultatives'!$EU$7)</f>
        <v/>
      </c>
      <c r="AS76" s="16" t="str">
        <f>IF(COUNTA('Saisie des résultats'!$CA$29)=0,"",'Saisie des résultats'!$CA$29)</f>
        <v/>
      </c>
      <c r="AT76" s="16" t="str">
        <f>IF(COUNTA('Épreuves facultatives'!$EU$8)=0,"",'Épreuves facultatives'!$EU$8)</f>
        <v/>
      </c>
      <c r="AU76" s="16" t="str">
        <f>IF(COUNTA('Saisie des résultats'!$CA$30)=0,"",'Saisie des résultats'!$CA$30)</f>
        <v/>
      </c>
      <c r="AV76" s="16" t="str">
        <f>IF(COUNTA('Épreuves facultatives'!$EU$9)=0,"",'Épreuves facultatives'!$EU$9)</f>
        <v/>
      </c>
      <c r="AW76" s="16" t="str">
        <f>IF(COUNTA('Saisie des résultats'!$CA$31)=0,"",'Saisie des résultats'!$CA$31)</f>
        <v/>
      </c>
      <c r="AX76" s="16" t="str">
        <f>IF(COUNTA('Épreuves facultatives'!$EU$10)=0,"",'Épreuves facultatives'!$EU$10)</f>
        <v/>
      </c>
      <c r="AY76" s="16" t="str">
        <f>IF(COUNTA('Épreuves facultatives'!$ET$11)=0,"",'Épreuves facultatives'!$ET$11)</f>
        <v/>
      </c>
      <c r="AZ76" s="16" t="str">
        <f>IF(COUNTA('Épreuves facultatives'!$EU$11)=0,"",'Épreuves facultatives'!$EU$11)</f>
        <v/>
      </c>
      <c r="BA76" s="16" t="str">
        <f>IF(COUNTA('Épreuves facultatives'!$ET$12)=0,"",'Épreuves facultatives'!$ET$12)</f>
        <v/>
      </c>
      <c r="BB76" s="16" t="str">
        <f>IF(COUNTA('Épreuves facultatives'!$EU$12)=0,"",'Épreuves facultatives'!$EU$12)</f>
        <v/>
      </c>
      <c r="BC76" s="16" t="str">
        <f>IF(COUNTA('Épreuves facultatives'!$ET$13)=0,"",'Épreuves facultatives'!$ET$13)</f>
        <v/>
      </c>
      <c r="BD76" s="16" t="str">
        <f>IF(COUNTA('Épreuves facultatives'!$EU$13)=0,"",'Épreuves facultatives'!$EU$13)</f>
        <v/>
      </c>
      <c r="BE76" s="16" t="str">
        <f>IF(COUNTA('Épreuves facultatives'!$ET$14)=0,"",'Épreuves facultatives'!$ET$14)</f>
        <v/>
      </c>
      <c r="BF76" s="16" t="str">
        <f>IF(COUNTA('Épreuves facultatives'!$EU$14)=0,"",'Épreuves facultatives'!$EU$14)</f>
        <v/>
      </c>
      <c r="BG76" s="16" t="str">
        <f>IF(COUNTA('Épreuves facultatives'!$ET$15)=0,"",'Épreuves facultatives'!$ET$15)</f>
        <v/>
      </c>
      <c r="BH76" s="16" t="str">
        <f>IF(COUNTA('Épreuves facultatives'!$EU$15)=0,"",'Épreuves facultatives'!$EU$15)</f>
        <v/>
      </c>
      <c r="BI76" s="16" t="str">
        <f>IF(COUNTA('Saisie des résultats'!$CA$29)=0,"",'Saisie des résultats'!$CA$29)</f>
        <v/>
      </c>
      <c r="BJ76" s="16" t="e">
        <f>IF(COUNTA('Saisie des résultats'!#REF!)=0,"",'Saisie des résultats'!#REF!)</f>
        <v>#REF!</v>
      </c>
      <c r="BK76" s="16" t="str">
        <f>IF(COUNTA('Saisie des résultats'!$CA$28)=0,"",'Saisie des résultats'!$CA$28)</f>
        <v/>
      </c>
      <c r="BL76" s="16" t="e">
        <f>IF(COUNTA('Saisie des résultats'!#REF!)=0,"",'Saisie des résultats'!#REF!)</f>
        <v>#REF!</v>
      </c>
      <c r="BM76" s="16" t="e">
        <f>IF(COUNTA('Saisie des résultats'!#REF!)=0,"",'Saisie des résultats'!#REF!)</f>
        <v>#REF!</v>
      </c>
      <c r="BZ76" s="217" t="str">
        <f t="shared" si="2"/>
        <v/>
      </c>
      <c r="CB76" s="217" t="str">
        <f t="shared" si="3"/>
        <v/>
      </c>
    </row>
    <row r="77" spans="1:80">
      <c r="A77" s="11" t="str">
        <f>'Liste élèves'!A80</f>
        <v/>
      </c>
      <c r="B77" s="17" t="str">
        <f>références!K75</f>
        <v/>
      </c>
      <c r="C77" s="16" t="str">
        <f>IF(COUNTA('Saisie des résultats'!$CB$8)=0,"",'Saisie des résultats'!$CB$8)</f>
        <v/>
      </c>
      <c r="D77" s="16" t="e">
        <f>IF(COUNTA('Saisie des résultats'!#REF!)=0,"",'Saisie des résultats'!#REF!)</f>
        <v>#REF!</v>
      </c>
      <c r="E77" s="16" t="str">
        <f>IF(COUNTA('Saisie des résultats'!$CB$9)=0,"",'Saisie des résultats'!$CB$9)</f>
        <v/>
      </c>
      <c r="F77" s="16" t="e">
        <f>IF(COUNTA('Saisie des résultats'!#REF!)=0,"",'Saisie des résultats'!#REF!)</f>
        <v>#REF!</v>
      </c>
      <c r="G77" s="16" t="str">
        <f>IF(COUNTA('Saisie des résultats'!$CB$10)=0,"",'Saisie des résultats'!$CB$10)</f>
        <v/>
      </c>
      <c r="H77" s="16" t="e">
        <f>IF(COUNTA('Saisie des résultats'!#REF!)=0,"",'Saisie des résultats'!#REF!)</f>
        <v>#REF!</v>
      </c>
      <c r="I77" s="16" t="str">
        <f>IF(COUNTA('Saisie des résultats'!$CB$11)=0,"",'Saisie des résultats'!$CB$11)</f>
        <v/>
      </c>
      <c r="J77" s="16" t="e">
        <f>IF(COUNTA('Saisie des résultats'!#REF!)=0,"",'Saisie des résultats'!#REF!)</f>
        <v>#REF!</v>
      </c>
      <c r="K77" s="16" t="str">
        <f>IF(COUNTA('Saisie des résultats'!$CB$12)=0,"",'Saisie des résultats'!$CB$12)</f>
        <v/>
      </c>
      <c r="L77" s="16" t="e">
        <f>IF(COUNTA('Saisie des résultats'!#REF!)=0,"",'Saisie des résultats'!#REF!)</f>
        <v>#REF!</v>
      </c>
      <c r="M77" s="16" t="str">
        <f>IF(COUNTA('Saisie des résultats'!$CB$13)=0,"",'Saisie des résultats'!$CB$13)</f>
        <v/>
      </c>
      <c r="N77" s="16" t="e">
        <f>IF(COUNTA('Saisie des résultats'!#REF!)=0,"",'Saisie des résultats'!#REF!)</f>
        <v>#REF!</v>
      </c>
      <c r="O77" s="16" t="str">
        <f>IF(COUNTA('Saisie des résultats'!$CB$14)=0,"",'Saisie des résultats'!$CB$14)</f>
        <v/>
      </c>
      <c r="P77" s="16" t="e">
        <f>IF(COUNTA('Saisie des résultats'!#REF!)=0,"",'Saisie des résultats'!#REF!)</f>
        <v>#REF!</v>
      </c>
      <c r="Q77" s="16" t="str">
        <f>IF(COUNTA('Saisie des résultats'!$CB$15)=0,"",'Saisie des résultats'!$CB$15)</f>
        <v/>
      </c>
      <c r="R77" s="16" t="e">
        <f>IF(COUNTA('Saisie des résultats'!#REF!)=0,"",'Saisie des résultats'!#REF!)</f>
        <v>#REF!</v>
      </c>
      <c r="S77" s="16" t="str">
        <f>IF(COUNTA('Saisie des résultats'!$CB$16)=0,"",'Saisie des résultats'!$CB$16)</f>
        <v/>
      </c>
      <c r="T77" s="16" t="e">
        <f>IF(COUNTA('Saisie des résultats'!#REF!)=0,"",'Saisie des résultats'!#REF!)</f>
        <v>#REF!</v>
      </c>
      <c r="U77" s="16" t="str">
        <f>IF(COUNTA('Saisie des résultats'!$CB$17)=0,"",'Saisie des résultats'!$CB$17)</f>
        <v/>
      </c>
      <c r="V77" s="16" t="e">
        <f>IF(COUNTA('Saisie des résultats'!#REF!)=0,"",'Saisie des résultats'!#REF!)</f>
        <v>#REF!</v>
      </c>
      <c r="W77" s="16" t="str">
        <f>IF(COUNTA('Saisie des résultats'!$CB$18)=0,"",'Saisie des résultats'!$CB$18)</f>
        <v/>
      </c>
      <c r="X77" s="16" t="e">
        <f>IF(COUNTA('Saisie des résultats'!#REF!)=0,"",'Saisie des résultats'!#REF!)</f>
        <v>#REF!</v>
      </c>
      <c r="Y77" s="16" t="str">
        <f>IF(COUNTA('Saisie des résultats'!$CB$19)=0,"",'Saisie des résultats'!$CB$19)</f>
        <v/>
      </c>
      <c r="Z77" s="16" t="e">
        <f>IF(COUNTA('Saisie des résultats'!#REF!)=0,"",'Saisie des résultats'!#REF!)</f>
        <v>#REF!</v>
      </c>
      <c r="AA77" s="16" t="str">
        <f>IF(COUNTA('Saisie des résultats'!$CB$20)=0,"",'Saisie des résultats'!$CB$20)</f>
        <v/>
      </c>
      <c r="AB77" s="16" t="e">
        <f>IF(COUNTA('Saisie des résultats'!#REF!)=0,"",'Saisie des résultats'!#REF!)</f>
        <v>#REF!</v>
      </c>
      <c r="AC77" s="16" t="str">
        <f>IF(COUNTA('Saisie des résultats'!$CB$21)=0,"",'Saisie des résultats'!$CB$21)</f>
        <v/>
      </c>
      <c r="AD77" s="16" t="e">
        <f>IF(COUNTA('Saisie des résultats'!#REF!)=0,"",'Saisie des résultats'!#REF!)</f>
        <v>#REF!</v>
      </c>
      <c r="AE77" s="16" t="str">
        <f>IF(COUNTA('Saisie des résultats'!$CB$22)=0,"",'Saisie des résultats'!$CB$22)</f>
        <v/>
      </c>
      <c r="AF77" s="16" t="e">
        <f>IF(COUNTA('Saisie des résultats'!#REF!)=0,"",'Saisie des résultats'!#REF!)</f>
        <v>#REF!</v>
      </c>
      <c r="AG77" s="16" t="str">
        <f>IF(COUNTA('Saisie des résultats'!$CB$23)=0,"",'Saisie des résultats'!$CB$23)</f>
        <v/>
      </c>
      <c r="AH77" s="16" t="e">
        <f>IF(COUNTA('Saisie des résultats'!#REF!)=0,"",'Saisie des résultats'!#REF!)</f>
        <v>#REF!</v>
      </c>
      <c r="AI77" s="16" t="str">
        <f>IF(COUNTA('Saisie des résultats'!$CB$24)=0,"",'Saisie des résultats'!$CB$24)</f>
        <v/>
      </c>
      <c r="AJ77" s="16" t="e">
        <f>IF(COUNTA('Saisie des résultats'!#REF!)=0,"",'Saisie des résultats'!#REF!)</f>
        <v>#REF!</v>
      </c>
      <c r="AK77" s="16" t="str">
        <f>IF(COUNTA('Saisie des résultats'!$CB$25)=0,"",'Saisie des résultats'!$CB$25)</f>
        <v/>
      </c>
      <c r="AL77" s="16" t="e">
        <f>IF(COUNTA('Saisie des résultats'!#REF!)=0,"",'Saisie des résultats'!#REF!)</f>
        <v>#REF!</v>
      </c>
      <c r="AM77" s="16" t="str">
        <f>IF(COUNTA('Saisie des résultats'!$CB$26)=0,"",'Saisie des résultats'!$CB$26)</f>
        <v/>
      </c>
      <c r="AN77" s="16" t="e">
        <f>IF(COUNTA('Saisie des résultats'!#REF!)=0,"",'Saisie des résultats'!#REF!)</f>
        <v>#REF!</v>
      </c>
      <c r="AO77" s="16" t="str">
        <f>IF(COUNTA('Saisie des résultats'!$CB$27)=0,"",'Saisie des résultats'!$CB$27)</f>
        <v/>
      </c>
      <c r="AP77" s="16" t="str">
        <f>IF(COUNTA('Épreuves facultatives'!$EW$6)=0,"",'Épreuves facultatives'!$EW$6)</f>
        <v/>
      </c>
      <c r="AQ77" s="16" t="str">
        <f>IF(COUNTA('Saisie des résultats'!$CB$28)=0,"",'Saisie des résultats'!$CB$28)</f>
        <v/>
      </c>
      <c r="AR77" s="16" t="str">
        <f>IF(COUNTA('Épreuves facultatives'!$EW$7)=0,"",'Épreuves facultatives'!$EW$7)</f>
        <v/>
      </c>
      <c r="AS77" s="16" t="str">
        <f>IF(COUNTA('Saisie des résultats'!$CB$29)=0,"",'Saisie des résultats'!$CB$29)</f>
        <v/>
      </c>
      <c r="AT77" s="16" t="str">
        <f>IF(COUNTA('Épreuves facultatives'!$EW$8)=0,"",'Épreuves facultatives'!$EW$8)</f>
        <v/>
      </c>
      <c r="AU77" s="16" t="str">
        <f>IF(COUNTA('Saisie des résultats'!$CB$30)=0,"",'Saisie des résultats'!$CB$30)</f>
        <v/>
      </c>
      <c r="AV77" s="16" t="str">
        <f>IF(COUNTA('Épreuves facultatives'!$EW$9)=0,"",'Épreuves facultatives'!$EW$9)</f>
        <v/>
      </c>
      <c r="AW77" s="16" t="str">
        <f>IF(COUNTA('Saisie des résultats'!$CB$31)=0,"",'Saisie des résultats'!$CB$31)</f>
        <v/>
      </c>
      <c r="AX77" s="16" t="str">
        <f>IF(COUNTA('Épreuves facultatives'!$EW$10)=0,"",'Épreuves facultatives'!$EW$10)</f>
        <v/>
      </c>
      <c r="AY77" s="16" t="str">
        <f>IF(COUNTA('Épreuves facultatives'!$EV$11)=0,"",'Épreuves facultatives'!$EV$11)</f>
        <v/>
      </c>
      <c r="AZ77" s="16" t="str">
        <f>IF(COUNTA('Épreuves facultatives'!$EW$11)=0,"",'Épreuves facultatives'!$EW$11)</f>
        <v/>
      </c>
      <c r="BA77" s="16" t="str">
        <f>IF(COUNTA('Épreuves facultatives'!$EV$12)=0,"",'Épreuves facultatives'!$EV$12)</f>
        <v/>
      </c>
      <c r="BB77" s="16" t="str">
        <f>IF(COUNTA('Épreuves facultatives'!$EW$12)=0,"",'Épreuves facultatives'!$EW$12)</f>
        <v/>
      </c>
      <c r="BC77" s="16" t="str">
        <f>IF(COUNTA('Épreuves facultatives'!$EV$13)=0,"",'Épreuves facultatives'!$EV$13)</f>
        <v/>
      </c>
      <c r="BD77" s="16" t="str">
        <f>IF(COUNTA('Épreuves facultatives'!$EW$13)=0,"",'Épreuves facultatives'!$EW$13)</f>
        <v/>
      </c>
      <c r="BE77" s="16" t="str">
        <f>IF(COUNTA('Épreuves facultatives'!$EV$14)=0,"",'Épreuves facultatives'!$EV$14)</f>
        <v/>
      </c>
      <c r="BF77" s="16" t="str">
        <f>IF(COUNTA('Épreuves facultatives'!$EW$14)=0,"",'Épreuves facultatives'!$EW$14)</f>
        <v/>
      </c>
      <c r="BG77" s="16" t="str">
        <f>IF(COUNTA('Épreuves facultatives'!$EV$15)=0,"",'Épreuves facultatives'!$EV$15)</f>
        <v/>
      </c>
      <c r="BH77" s="16" t="str">
        <f>IF(COUNTA('Épreuves facultatives'!$EW$15)=0,"",'Épreuves facultatives'!$EW$15)</f>
        <v/>
      </c>
      <c r="BI77" s="16" t="str">
        <f>IF(COUNTA('Saisie des résultats'!$CB$29)=0,"",'Saisie des résultats'!$CB$29)</f>
        <v/>
      </c>
      <c r="BJ77" s="16" t="e">
        <f>IF(COUNTA('Saisie des résultats'!#REF!)=0,"",'Saisie des résultats'!#REF!)</f>
        <v>#REF!</v>
      </c>
      <c r="BK77" s="16" t="str">
        <f>IF(COUNTA('Saisie des résultats'!$CB$28)=0,"",'Saisie des résultats'!$CB$28)</f>
        <v/>
      </c>
      <c r="BL77" s="16" t="e">
        <f>IF(COUNTA('Saisie des résultats'!#REF!)=0,"",'Saisie des résultats'!#REF!)</f>
        <v>#REF!</v>
      </c>
      <c r="BM77" s="16" t="e">
        <f>IF(COUNTA('Saisie des résultats'!#REF!)=0,"",'Saisie des résultats'!#REF!)</f>
        <v>#REF!</v>
      </c>
      <c r="BZ77" s="217" t="str">
        <f t="shared" si="2"/>
        <v/>
      </c>
      <c r="CB77" s="217" t="str">
        <f t="shared" si="3"/>
        <v/>
      </c>
    </row>
    <row r="78" spans="1:80">
      <c r="A78" s="11" t="str">
        <f>'Liste élèves'!A81</f>
        <v/>
      </c>
      <c r="B78" s="17" t="str">
        <f>références!K76</f>
        <v/>
      </c>
      <c r="C78" s="16" t="str">
        <f>IF(COUNTA('Saisie des résultats'!$CC$8)=0,"",'Saisie des résultats'!$CC$8)</f>
        <v/>
      </c>
      <c r="D78" s="16" t="e">
        <f>IF(COUNTA('Saisie des résultats'!#REF!)=0,"",'Saisie des résultats'!#REF!)</f>
        <v>#REF!</v>
      </c>
      <c r="E78" s="16" t="str">
        <f>IF(COUNTA('Saisie des résultats'!$CC$9)=0,"",'Saisie des résultats'!$CC$9)</f>
        <v/>
      </c>
      <c r="F78" s="16" t="e">
        <f>IF(COUNTA('Saisie des résultats'!#REF!)=0,"",'Saisie des résultats'!#REF!)</f>
        <v>#REF!</v>
      </c>
      <c r="G78" s="16" t="str">
        <f>IF(COUNTA('Saisie des résultats'!$CC$10)=0,"",'Saisie des résultats'!$CC$10)</f>
        <v/>
      </c>
      <c r="H78" s="16" t="e">
        <f>IF(COUNTA('Saisie des résultats'!#REF!)=0,"",'Saisie des résultats'!#REF!)</f>
        <v>#REF!</v>
      </c>
      <c r="I78" s="16" t="str">
        <f>IF(COUNTA('Saisie des résultats'!$CC$11)=0,"",'Saisie des résultats'!$CC$11)</f>
        <v/>
      </c>
      <c r="J78" s="16" t="e">
        <f>IF(COUNTA('Saisie des résultats'!#REF!)=0,"",'Saisie des résultats'!#REF!)</f>
        <v>#REF!</v>
      </c>
      <c r="K78" s="16" t="str">
        <f>IF(COUNTA('Saisie des résultats'!$CC$12)=0,"",'Saisie des résultats'!$CC$12)</f>
        <v/>
      </c>
      <c r="L78" s="16" t="e">
        <f>IF(COUNTA('Saisie des résultats'!#REF!)=0,"",'Saisie des résultats'!#REF!)</f>
        <v>#REF!</v>
      </c>
      <c r="M78" s="16" t="str">
        <f>IF(COUNTA('Saisie des résultats'!$CC$13)=0,"",'Saisie des résultats'!$CC$13)</f>
        <v/>
      </c>
      <c r="N78" s="16" t="e">
        <f>IF(COUNTA('Saisie des résultats'!#REF!)=0,"",'Saisie des résultats'!#REF!)</f>
        <v>#REF!</v>
      </c>
      <c r="O78" s="16" t="str">
        <f>IF(COUNTA('Saisie des résultats'!$CC$14)=0,"",'Saisie des résultats'!$CC$14)</f>
        <v/>
      </c>
      <c r="P78" s="16" t="e">
        <f>IF(COUNTA('Saisie des résultats'!#REF!)=0,"",'Saisie des résultats'!#REF!)</f>
        <v>#REF!</v>
      </c>
      <c r="Q78" s="16" t="str">
        <f>IF(COUNTA('Saisie des résultats'!$CC$15)=0,"",'Saisie des résultats'!$CC$15)</f>
        <v/>
      </c>
      <c r="R78" s="16" t="e">
        <f>IF(COUNTA('Saisie des résultats'!#REF!)=0,"",'Saisie des résultats'!#REF!)</f>
        <v>#REF!</v>
      </c>
      <c r="S78" s="16" t="str">
        <f>IF(COUNTA('Saisie des résultats'!$CC$16)=0,"",'Saisie des résultats'!$CC$16)</f>
        <v/>
      </c>
      <c r="T78" s="16" t="e">
        <f>IF(COUNTA('Saisie des résultats'!#REF!)=0,"",'Saisie des résultats'!#REF!)</f>
        <v>#REF!</v>
      </c>
      <c r="U78" s="16" t="str">
        <f>IF(COUNTA('Saisie des résultats'!$CC$17)=0,"",'Saisie des résultats'!$CC$17)</f>
        <v/>
      </c>
      <c r="V78" s="16" t="e">
        <f>IF(COUNTA('Saisie des résultats'!#REF!)=0,"",'Saisie des résultats'!#REF!)</f>
        <v>#REF!</v>
      </c>
      <c r="W78" s="16" t="str">
        <f>IF(COUNTA('Saisie des résultats'!$CC$18)=0,"",'Saisie des résultats'!$CC$18)</f>
        <v/>
      </c>
      <c r="X78" s="16" t="e">
        <f>IF(COUNTA('Saisie des résultats'!#REF!)=0,"",'Saisie des résultats'!#REF!)</f>
        <v>#REF!</v>
      </c>
      <c r="Y78" s="16" t="str">
        <f>IF(COUNTA('Saisie des résultats'!$CC$19)=0,"",'Saisie des résultats'!$CC$19)</f>
        <v/>
      </c>
      <c r="Z78" s="16" t="e">
        <f>IF(COUNTA('Saisie des résultats'!#REF!)=0,"",'Saisie des résultats'!#REF!)</f>
        <v>#REF!</v>
      </c>
      <c r="AA78" s="16" t="str">
        <f>IF(COUNTA('Saisie des résultats'!$CC$20)=0,"",'Saisie des résultats'!$CC$20)</f>
        <v/>
      </c>
      <c r="AB78" s="16" t="e">
        <f>IF(COUNTA('Saisie des résultats'!#REF!)=0,"",'Saisie des résultats'!#REF!)</f>
        <v>#REF!</v>
      </c>
      <c r="AC78" s="16" t="str">
        <f>IF(COUNTA('Saisie des résultats'!$CC$21)=0,"",'Saisie des résultats'!$CC$21)</f>
        <v/>
      </c>
      <c r="AD78" s="16" t="e">
        <f>IF(COUNTA('Saisie des résultats'!#REF!)=0,"",'Saisie des résultats'!#REF!)</f>
        <v>#REF!</v>
      </c>
      <c r="AE78" s="16" t="str">
        <f>IF(COUNTA('Saisie des résultats'!$CC$22)=0,"",'Saisie des résultats'!$CC$22)</f>
        <v/>
      </c>
      <c r="AF78" s="16" t="e">
        <f>IF(COUNTA('Saisie des résultats'!#REF!)=0,"",'Saisie des résultats'!#REF!)</f>
        <v>#REF!</v>
      </c>
      <c r="AG78" s="16" t="str">
        <f>IF(COUNTA('Saisie des résultats'!$CC$23)=0,"",'Saisie des résultats'!$CC$23)</f>
        <v/>
      </c>
      <c r="AH78" s="16" t="e">
        <f>IF(COUNTA('Saisie des résultats'!#REF!)=0,"",'Saisie des résultats'!#REF!)</f>
        <v>#REF!</v>
      </c>
      <c r="AI78" s="16" t="str">
        <f>IF(COUNTA('Saisie des résultats'!$CC$24)=0,"",'Saisie des résultats'!$CC$24)</f>
        <v/>
      </c>
      <c r="AJ78" s="16" t="e">
        <f>IF(COUNTA('Saisie des résultats'!#REF!)=0,"",'Saisie des résultats'!#REF!)</f>
        <v>#REF!</v>
      </c>
      <c r="AK78" s="16" t="str">
        <f>IF(COUNTA('Saisie des résultats'!$CC$25)=0,"",'Saisie des résultats'!$CC$25)</f>
        <v/>
      </c>
      <c r="AL78" s="16" t="e">
        <f>IF(COUNTA('Saisie des résultats'!#REF!)=0,"",'Saisie des résultats'!#REF!)</f>
        <v>#REF!</v>
      </c>
      <c r="AM78" s="16" t="str">
        <f>IF(COUNTA('Saisie des résultats'!$CC$26)=0,"",'Saisie des résultats'!$CC$26)</f>
        <v/>
      </c>
      <c r="AN78" s="16" t="e">
        <f>IF(COUNTA('Saisie des résultats'!#REF!)=0,"",'Saisie des résultats'!#REF!)</f>
        <v>#REF!</v>
      </c>
      <c r="AO78" s="16" t="str">
        <f>IF(COUNTA('Saisie des résultats'!$CC$27)=0,"",'Saisie des résultats'!$CC$27)</f>
        <v/>
      </c>
      <c r="AP78" s="16" t="str">
        <f>IF(COUNTA('Épreuves facultatives'!$EY$6)=0,"",'Épreuves facultatives'!$EY$6)</f>
        <v/>
      </c>
      <c r="AQ78" s="16" t="str">
        <f>IF(COUNTA('Saisie des résultats'!$CC$28)=0,"",'Saisie des résultats'!$CC$28)</f>
        <v/>
      </c>
      <c r="AR78" s="16" t="str">
        <f>IF(COUNTA('Épreuves facultatives'!$EY$7)=0,"",'Épreuves facultatives'!$EY$7)</f>
        <v/>
      </c>
      <c r="AS78" s="16" t="str">
        <f>IF(COUNTA('Saisie des résultats'!$CC$29)=0,"",'Saisie des résultats'!$CC$29)</f>
        <v/>
      </c>
      <c r="AT78" s="16" t="str">
        <f>IF(COUNTA('Épreuves facultatives'!$EY$8)=0,"",'Épreuves facultatives'!$EY$8)</f>
        <v/>
      </c>
      <c r="AU78" s="16" t="str">
        <f>IF(COUNTA('Saisie des résultats'!$CC$30)=0,"",'Saisie des résultats'!$CC$30)</f>
        <v/>
      </c>
      <c r="AV78" s="16" t="str">
        <f>IF(COUNTA('Épreuves facultatives'!$EY$9)=0,"",'Épreuves facultatives'!$EY$9)</f>
        <v/>
      </c>
      <c r="AW78" s="16" t="str">
        <f>IF(COUNTA('Saisie des résultats'!$CC$31)=0,"",'Saisie des résultats'!$CC$31)</f>
        <v/>
      </c>
      <c r="AX78" s="16" t="str">
        <f>IF(COUNTA('Épreuves facultatives'!$EY$10)=0,"",'Épreuves facultatives'!$EY$10)</f>
        <v/>
      </c>
      <c r="AY78" s="16" t="str">
        <f>IF(COUNTA('Épreuves facultatives'!$EX$11)=0,"",'Épreuves facultatives'!$EX$11)</f>
        <v/>
      </c>
      <c r="AZ78" s="16" t="str">
        <f>IF(COUNTA('Épreuves facultatives'!$EY$11)=0,"",'Épreuves facultatives'!$EY$11)</f>
        <v/>
      </c>
      <c r="BA78" s="16" t="str">
        <f>IF(COUNTA('Épreuves facultatives'!$EX$12)=0,"",'Épreuves facultatives'!$EX$12)</f>
        <v/>
      </c>
      <c r="BB78" s="16" t="str">
        <f>IF(COUNTA('Épreuves facultatives'!$EY$12)=0,"",'Épreuves facultatives'!$EY$12)</f>
        <v/>
      </c>
      <c r="BC78" s="16" t="str">
        <f>IF(COUNTA('Épreuves facultatives'!$EX$13)=0,"",'Épreuves facultatives'!$EX$13)</f>
        <v/>
      </c>
      <c r="BD78" s="16" t="str">
        <f>IF(COUNTA('Épreuves facultatives'!$EY$13)=0,"",'Épreuves facultatives'!$EY$13)</f>
        <v/>
      </c>
      <c r="BE78" s="16" t="str">
        <f>IF(COUNTA('Épreuves facultatives'!$EX$14)=0,"",'Épreuves facultatives'!$EX$14)</f>
        <v/>
      </c>
      <c r="BF78" s="16" t="str">
        <f>IF(COUNTA('Épreuves facultatives'!$EY$14)=0,"",'Épreuves facultatives'!$EY$14)</f>
        <v/>
      </c>
      <c r="BG78" s="16" t="str">
        <f>IF(COUNTA('Épreuves facultatives'!$EX$15)=0,"",'Épreuves facultatives'!$EX$15)</f>
        <v/>
      </c>
      <c r="BH78" s="16" t="str">
        <f>IF(COUNTA('Épreuves facultatives'!$EY$15)=0,"",'Épreuves facultatives'!$EY$15)</f>
        <v/>
      </c>
      <c r="BI78" s="16" t="str">
        <f>IF(COUNTA('Saisie des résultats'!$CC$29)=0,"",'Saisie des résultats'!$CC$29)</f>
        <v/>
      </c>
      <c r="BJ78" s="16" t="e">
        <f>IF(COUNTA('Saisie des résultats'!#REF!)=0,"",'Saisie des résultats'!#REF!)</f>
        <v>#REF!</v>
      </c>
      <c r="BK78" s="16" t="str">
        <f>IF(COUNTA('Saisie des résultats'!$CC$28)=0,"",'Saisie des résultats'!$CC$28)</f>
        <v/>
      </c>
      <c r="BL78" s="16" t="e">
        <f>IF(COUNTA('Saisie des résultats'!#REF!)=0,"",'Saisie des résultats'!#REF!)</f>
        <v>#REF!</v>
      </c>
      <c r="BM78" s="16" t="e">
        <f>IF(COUNTA('Saisie des résultats'!#REF!)=0,"",'Saisie des résultats'!#REF!)</f>
        <v>#REF!</v>
      </c>
      <c r="BZ78" s="217" t="str">
        <f t="shared" si="2"/>
        <v/>
      </c>
      <c r="CB78" s="217" t="str">
        <f t="shared" si="3"/>
        <v/>
      </c>
    </row>
    <row r="79" spans="1:80">
      <c r="A79" s="11" t="str">
        <f>'Liste élèves'!A82</f>
        <v/>
      </c>
      <c r="B79" s="17" t="str">
        <f>références!K77</f>
        <v/>
      </c>
      <c r="C79" s="16" t="str">
        <f>IF(COUNTA('Saisie des résultats'!$CD$8)=0,"",'Saisie des résultats'!$CD$8)</f>
        <v/>
      </c>
      <c r="D79" s="16" t="e">
        <f>IF(COUNTA('Saisie des résultats'!#REF!)=0,"",'Saisie des résultats'!#REF!)</f>
        <v>#REF!</v>
      </c>
      <c r="E79" s="16" t="str">
        <f>IF(COUNTA('Saisie des résultats'!$CD$9)=0,"",'Saisie des résultats'!$CD$9)</f>
        <v/>
      </c>
      <c r="F79" s="16" t="e">
        <f>IF(COUNTA('Saisie des résultats'!#REF!)=0,"",'Saisie des résultats'!#REF!)</f>
        <v>#REF!</v>
      </c>
      <c r="G79" s="16" t="str">
        <f>IF(COUNTA('Saisie des résultats'!$CD$10)=0,"",'Saisie des résultats'!$CD$10)</f>
        <v/>
      </c>
      <c r="H79" s="16" t="e">
        <f>IF(COUNTA('Saisie des résultats'!#REF!)=0,"",'Saisie des résultats'!#REF!)</f>
        <v>#REF!</v>
      </c>
      <c r="I79" s="16" t="str">
        <f>IF(COUNTA('Saisie des résultats'!$CD$11)=0,"",'Saisie des résultats'!$CD$11)</f>
        <v/>
      </c>
      <c r="J79" s="16" t="e">
        <f>IF(COUNTA('Saisie des résultats'!#REF!)=0,"",'Saisie des résultats'!#REF!)</f>
        <v>#REF!</v>
      </c>
      <c r="K79" s="16" t="str">
        <f>IF(COUNTA('Saisie des résultats'!$CD$12)=0,"",'Saisie des résultats'!$CD$12)</f>
        <v/>
      </c>
      <c r="L79" s="16" t="e">
        <f>IF(COUNTA('Saisie des résultats'!#REF!)=0,"",'Saisie des résultats'!#REF!)</f>
        <v>#REF!</v>
      </c>
      <c r="M79" s="16" t="str">
        <f>IF(COUNTA('Saisie des résultats'!$CD$13)=0,"",'Saisie des résultats'!$CD$13)</f>
        <v/>
      </c>
      <c r="N79" s="16" t="e">
        <f>IF(COUNTA('Saisie des résultats'!#REF!)=0,"",'Saisie des résultats'!#REF!)</f>
        <v>#REF!</v>
      </c>
      <c r="O79" s="16" t="str">
        <f>IF(COUNTA('Saisie des résultats'!$CD$14)=0,"",'Saisie des résultats'!$CD$14)</f>
        <v/>
      </c>
      <c r="P79" s="16" t="e">
        <f>IF(COUNTA('Saisie des résultats'!#REF!)=0,"",'Saisie des résultats'!#REF!)</f>
        <v>#REF!</v>
      </c>
      <c r="Q79" s="16" t="str">
        <f>IF(COUNTA('Saisie des résultats'!$CD$15)=0,"",'Saisie des résultats'!$CD$15)</f>
        <v/>
      </c>
      <c r="R79" s="16" t="e">
        <f>IF(COUNTA('Saisie des résultats'!#REF!)=0,"",'Saisie des résultats'!#REF!)</f>
        <v>#REF!</v>
      </c>
      <c r="S79" s="16" t="str">
        <f>IF(COUNTA('Saisie des résultats'!$CD$16)=0,"",'Saisie des résultats'!$CD$16)</f>
        <v/>
      </c>
      <c r="T79" s="16" t="e">
        <f>IF(COUNTA('Saisie des résultats'!#REF!)=0,"",'Saisie des résultats'!#REF!)</f>
        <v>#REF!</v>
      </c>
      <c r="U79" s="16" t="str">
        <f>IF(COUNTA('Saisie des résultats'!$CD$17)=0,"",'Saisie des résultats'!$CD$17)</f>
        <v/>
      </c>
      <c r="V79" s="16" t="e">
        <f>IF(COUNTA('Saisie des résultats'!#REF!)=0,"",'Saisie des résultats'!#REF!)</f>
        <v>#REF!</v>
      </c>
      <c r="W79" s="16" t="str">
        <f>IF(COUNTA('Saisie des résultats'!$CD$18)=0,"",'Saisie des résultats'!$CD$18)</f>
        <v/>
      </c>
      <c r="X79" s="16" t="e">
        <f>IF(COUNTA('Saisie des résultats'!#REF!)=0,"",'Saisie des résultats'!#REF!)</f>
        <v>#REF!</v>
      </c>
      <c r="Y79" s="16" t="str">
        <f>IF(COUNTA('Saisie des résultats'!$CD$19)=0,"",'Saisie des résultats'!$CD$19)</f>
        <v/>
      </c>
      <c r="Z79" s="16" t="e">
        <f>IF(COUNTA('Saisie des résultats'!#REF!)=0,"",'Saisie des résultats'!#REF!)</f>
        <v>#REF!</v>
      </c>
      <c r="AA79" s="16" t="str">
        <f>IF(COUNTA('Saisie des résultats'!$CD$20)=0,"",'Saisie des résultats'!$CD$20)</f>
        <v/>
      </c>
      <c r="AB79" s="16" t="e">
        <f>IF(COUNTA('Saisie des résultats'!#REF!)=0,"",'Saisie des résultats'!#REF!)</f>
        <v>#REF!</v>
      </c>
      <c r="AC79" s="16" t="str">
        <f>IF(COUNTA('Saisie des résultats'!$CD$21)=0,"",'Saisie des résultats'!$CD$21)</f>
        <v/>
      </c>
      <c r="AD79" s="16" t="e">
        <f>IF(COUNTA('Saisie des résultats'!#REF!)=0,"",'Saisie des résultats'!#REF!)</f>
        <v>#REF!</v>
      </c>
      <c r="AE79" s="16" t="str">
        <f>IF(COUNTA('Saisie des résultats'!$CD$22)=0,"",'Saisie des résultats'!$CD$22)</f>
        <v/>
      </c>
      <c r="AF79" s="16" t="e">
        <f>IF(COUNTA('Saisie des résultats'!#REF!)=0,"",'Saisie des résultats'!#REF!)</f>
        <v>#REF!</v>
      </c>
      <c r="AG79" s="16" t="str">
        <f>IF(COUNTA('Saisie des résultats'!$CD$23)=0,"",'Saisie des résultats'!$CD$23)</f>
        <v/>
      </c>
      <c r="AH79" s="16" t="e">
        <f>IF(COUNTA('Saisie des résultats'!#REF!)=0,"",'Saisie des résultats'!#REF!)</f>
        <v>#REF!</v>
      </c>
      <c r="AI79" s="16" t="str">
        <f>IF(COUNTA('Saisie des résultats'!$CD$24)=0,"",'Saisie des résultats'!$CD$24)</f>
        <v/>
      </c>
      <c r="AJ79" s="16" t="e">
        <f>IF(COUNTA('Saisie des résultats'!#REF!)=0,"",'Saisie des résultats'!#REF!)</f>
        <v>#REF!</v>
      </c>
      <c r="AK79" s="16" t="str">
        <f>IF(COUNTA('Saisie des résultats'!$CD$25)=0,"",'Saisie des résultats'!$CD$25)</f>
        <v/>
      </c>
      <c r="AL79" s="16" t="e">
        <f>IF(COUNTA('Saisie des résultats'!#REF!)=0,"",'Saisie des résultats'!#REF!)</f>
        <v>#REF!</v>
      </c>
      <c r="AM79" s="16" t="str">
        <f>IF(COUNTA('Saisie des résultats'!$CD$26)=0,"",'Saisie des résultats'!$CD$26)</f>
        <v/>
      </c>
      <c r="AN79" s="16" t="e">
        <f>IF(COUNTA('Saisie des résultats'!#REF!)=0,"",'Saisie des résultats'!#REF!)</f>
        <v>#REF!</v>
      </c>
      <c r="AO79" s="16" t="str">
        <f>IF(COUNTA('Saisie des résultats'!$CD$27)=0,"",'Saisie des résultats'!$CD$27)</f>
        <v/>
      </c>
      <c r="AP79" s="16" t="str">
        <f>IF(COUNTA('Épreuves facultatives'!$FA$6)=0,"",'Épreuves facultatives'!$FA$6)</f>
        <v/>
      </c>
      <c r="AQ79" s="16" t="str">
        <f>IF(COUNTA('Saisie des résultats'!$CD$28)=0,"",'Saisie des résultats'!$CD$28)</f>
        <v/>
      </c>
      <c r="AR79" s="16" t="str">
        <f>IF(COUNTA('Épreuves facultatives'!$FA$7)=0,"",'Épreuves facultatives'!$FA$7)</f>
        <v/>
      </c>
      <c r="AS79" s="16" t="str">
        <f>IF(COUNTA('Saisie des résultats'!$CD$29)=0,"",'Saisie des résultats'!$CD$29)</f>
        <v/>
      </c>
      <c r="AT79" s="16" t="str">
        <f>IF(COUNTA('Épreuves facultatives'!$FA$8)=0,"",'Épreuves facultatives'!$FA$8)</f>
        <v/>
      </c>
      <c r="AU79" s="16" t="str">
        <f>IF(COUNTA('Saisie des résultats'!$CD$30)=0,"",'Saisie des résultats'!$CD$30)</f>
        <v/>
      </c>
      <c r="AV79" s="16" t="str">
        <f>IF(COUNTA('Épreuves facultatives'!$FA$9)=0,"",'Épreuves facultatives'!$FA$9)</f>
        <v/>
      </c>
      <c r="AW79" s="16" t="str">
        <f>IF(COUNTA('Saisie des résultats'!$CD$31)=0,"",'Saisie des résultats'!$CD$31)</f>
        <v/>
      </c>
      <c r="AX79" s="16" t="str">
        <f>IF(COUNTA('Épreuves facultatives'!$FA$10)=0,"",'Épreuves facultatives'!$FA$10)</f>
        <v/>
      </c>
      <c r="AY79" s="16" t="str">
        <f>IF(COUNTA('Épreuves facultatives'!$EZ$11)=0,"",'Épreuves facultatives'!$EZ$11)</f>
        <v/>
      </c>
      <c r="AZ79" s="16" t="str">
        <f>IF(COUNTA('Épreuves facultatives'!$FA$11)=0,"",'Épreuves facultatives'!$FA$11)</f>
        <v/>
      </c>
      <c r="BA79" s="16" t="str">
        <f>IF(COUNTA('Épreuves facultatives'!$EZ$12)=0,"",'Épreuves facultatives'!$EZ$12)</f>
        <v/>
      </c>
      <c r="BB79" s="16" t="str">
        <f>IF(COUNTA('Épreuves facultatives'!$FA$12)=0,"",'Épreuves facultatives'!$FA$12)</f>
        <v/>
      </c>
      <c r="BC79" s="16" t="str">
        <f>IF(COUNTA('Épreuves facultatives'!$EZ$13)=0,"",'Épreuves facultatives'!$EZ$13)</f>
        <v/>
      </c>
      <c r="BD79" s="16" t="str">
        <f>IF(COUNTA('Épreuves facultatives'!$FA$13)=0,"",'Épreuves facultatives'!$FA$13)</f>
        <v/>
      </c>
      <c r="BE79" s="16" t="str">
        <f>IF(COUNTA('Épreuves facultatives'!$EZ$14)=0,"",'Épreuves facultatives'!$EZ$14)</f>
        <v/>
      </c>
      <c r="BF79" s="16" t="str">
        <f>IF(COUNTA('Épreuves facultatives'!$FA$14)=0,"",'Épreuves facultatives'!$FA$14)</f>
        <v/>
      </c>
      <c r="BG79" s="16" t="str">
        <f>IF(COUNTA('Épreuves facultatives'!$EZ$15)=0,"",'Épreuves facultatives'!$EZ$15)</f>
        <v/>
      </c>
      <c r="BH79" s="16" t="str">
        <f>IF(COUNTA('Épreuves facultatives'!$FA$15)=0,"",'Épreuves facultatives'!$FA$15)</f>
        <v/>
      </c>
      <c r="BI79" s="16" t="str">
        <f>IF(COUNTA('Saisie des résultats'!$CD$29)=0,"",'Saisie des résultats'!$CD$29)</f>
        <v/>
      </c>
      <c r="BJ79" s="16" t="e">
        <f>IF(COUNTA('Saisie des résultats'!#REF!)=0,"",'Saisie des résultats'!#REF!)</f>
        <v>#REF!</v>
      </c>
      <c r="BK79" s="16" t="str">
        <f>IF(COUNTA('Saisie des résultats'!$CD$28)=0,"",'Saisie des résultats'!$CD$28)</f>
        <v/>
      </c>
      <c r="BL79" s="16" t="e">
        <f>IF(COUNTA('Saisie des résultats'!#REF!)=0,"",'Saisie des résultats'!#REF!)</f>
        <v>#REF!</v>
      </c>
      <c r="BM79" s="16" t="e">
        <f>IF(COUNTA('Saisie des résultats'!#REF!)=0,"",'Saisie des résultats'!#REF!)</f>
        <v>#REF!</v>
      </c>
      <c r="BZ79" s="217" t="str">
        <f t="shared" si="2"/>
        <v/>
      </c>
      <c r="CB79" s="217" t="str">
        <f t="shared" si="3"/>
        <v/>
      </c>
    </row>
    <row r="80" spans="1:80">
      <c r="A80" s="11" t="str">
        <f>'Liste élèves'!A83</f>
        <v/>
      </c>
      <c r="B80" s="17" t="str">
        <f>références!K78</f>
        <v/>
      </c>
      <c r="C80" s="16" t="str">
        <f>IF(COUNTA('Saisie des résultats'!$CE$8)=0,"",'Saisie des résultats'!$CE$8)</f>
        <v/>
      </c>
      <c r="D80" s="16" t="e">
        <f>IF(COUNTA('Saisie des résultats'!#REF!)=0,"",'Saisie des résultats'!#REF!)</f>
        <v>#REF!</v>
      </c>
      <c r="E80" s="16" t="str">
        <f>IF(COUNTA('Saisie des résultats'!$CE$9)=0,"",'Saisie des résultats'!$CE$9)</f>
        <v/>
      </c>
      <c r="F80" s="16" t="e">
        <f>IF(COUNTA('Saisie des résultats'!#REF!)=0,"",'Saisie des résultats'!#REF!)</f>
        <v>#REF!</v>
      </c>
      <c r="G80" s="16" t="str">
        <f>IF(COUNTA('Saisie des résultats'!$CE$10)=0,"",'Saisie des résultats'!$CE$10)</f>
        <v/>
      </c>
      <c r="H80" s="16" t="e">
        <f>IF(COUNTA('Saisie des résultats'!#REF!)=0,"",'Saisie des résultats'!#REF!)</f>
        <v>#REF!</v>
      </c>
      <c r="I80" s="16" t="str">
        <f>IF(COUNTA('Saisie des résultats'!$CE$11)=0,"",'Saisie des résultats'!$CE$11)</f>
        <v/>
      </c>
      <c r="J80" s="16" t="e">
        <f>IF(COUNTA('Saisie des résultats'!#REF!)=0,"",'Saisie des résultats'!#REF!)</f>
        <v>#REF!</v>
      </c>
      <c r="K80" s="16" t="str">
        <f>IF(COUNTA('Saisie des résultats'!$CE$12)=0,"",'Saisie des résultats'!$CE$12)</f>
        <v/>
      </c>
      <c r="L80" s="16" t="e">
        <f>IF(COUNTA('Saisie des résultats'!#REF!)=0,"",'Saisie des résultats'!#REF!)</f>
        <v>#REF!</v>
      </c>
      <c r="M80" s="16" t="str">
        <f>IF(COUNTA('Saisie des résultats'!$CE$13)=0,"",'Saisie des résultats'!$CE$13)</f>
        <v/>
      </c>
      <c r="N80" s="16" t="e">
        <f>IF(COUNTA('Saisie des résultats'!#REF!)=0,"",'Saisie des résultats'!#REF!)</f>
        <v>#REF!</v>
      </c>
      <c r="O80" s="16" t="str">
        <f>IF(COUNTA('Saisie des résultats'!$CE$14)=0,"",'Saisie des résultats'!$CE$14)</f>
        <v/>
      </c>
      <c r="P80" s="16" t="e">
        <f>IF(COUNTA('Saisie des résultats'!#REF!)=0,"",'Saisie des résultats'!#REF!)</f>
        <v>#REF!</v>
      </c>
      <c r="Q80" s="16" t="str">
        <f>IF(COUNTA('Saisie des résultats'!$CE$15)=0,"",'Saisie des résultats'!$CE$15)</f>
        <v/>
      </c>
      <c r="R80" s="16" t="e">
        <f>IF(COUNTA('Saisie des résultats'!#REF!)=0,"",'Saisie des résultats'!#REF!)</f>
        <v>#REF!</v>
      </c>
      <c r="S80" s="16" t="str">
        <f>IF(COUNTA('Saisie des résultats'!$CE$16)=0,"",'Saisie des résultats'!$CE$16)</f>
        <v/>
      </c>
      <c r="T80" s="16" t="e">
        <f>IF(COUNTA('Saisie des résultats'!#REF!)=0,"",'Saisie des résultats'!#REF!)</f>
        <v>#REF!</v>
      </c>
      <c r="U80" s="16" t="str">
        <f>IF(COUNTA('Saisie des résultats'!$CE$17)=0,"",'Saisie des résultats'!$CE$17)</f>
        <v/>
      </c>
      <c r="V80" s="16" t="e">
        <f>IF(COUNTA('Saisie des résultats'!#REF!)=0,"",'Saisie des résultats'!#REF!)</f>
        <v>#REF!</v>
      </c>
      <c r="W80" s="16" t="str">
        <f>IF(COUNTA('Saisie des résultats'!$CE$18)=0,"",'Saisie des résultats'!$CE$18)</f>
        <v/>
      </c>
      <c r="X80" s="16" t="e">
        <f>IF(COUNTA('Saisie des résultats'!#REF!)=0,"",'Saisie des résultats'!#REF!)</f>
        <v>#REF!</v>
      </c>
      <c r="Y80" s="16" t="str">
        <f>IF(COUNTA('Saisie des résultats'!$CE$19)=0,"",'Saisie des résultats'!$CE$19)</f>
        <v/>
      </c>
      <c r="Z80" s="16" t="e">
        <f>IF(COUNTA('Saisie des résultats'!#REF!)=0,"",'Saisie des résultats'!#REF!)</f>
        <v>#REF!</v>
      </c>
      <c r="AA80" s="16" t="str">
        <f>IF(COUNTA('Saisie des résultats'!$CE$20)=0,"",'Saisie des résultats'!$CE$20)</f>
        <v/>
      </c>
      <c r="AB80" s="16" t="e">
        <f>IF(COUNTA('Saisie des résultats'!#REF!)=0,"",'Saisie des résultats'!#REF!)</f>
        <v>#REF!</v>
      </c>
      <c r="AC80" s="16" t="str">
        <f>IF(COUNTA('Saisie des résultats'!$CE$21)=0,"",'Saisie des résultats'!$CE$21)</f>
        <v/>
      </c>
      <c r="AD80" s="16" t="e">
        <f>IF(COUNTA('Saisie des résultats'!#REF!)=0,"",'Saisie des résultats'!#REF!)</f>
        <v>#REF!</v>
      </c>
      <c r="AE80" s="16" t="str">
        <f>IF(COUNTA('Saisie des résultats'!$CE$22)=0,"",'Saisie des résultats'!$CE$22)</f>
        <v/>
      </c>
      <c r="AF80" s="16" t="e">
        <f>IF(COUNTA('Saisie des résultats'!#REF!)=0,"",'Saisie des résultats'!#REF!)</f>
        <v>#REF!</v>
      </c>
      <c r="AG80" s="16" t="str">
        <f>IF(COUNTA('Saisie des résultats'!$CE$23)=0,"",'Saisie des résultats'!$CE$23)</f>
        <v/>
      </c>
      <c r="AH80" s="16" t="e">
        <f>IF(COUNTA('Saisie des résultats'!#REF!)=0,"",'Saisie des résultats'!#REF!)</f>
        <v>#REF!</v>
      </c>
      <c r="AI80" s="16" t="str">
        <f>IF(COUNTA('Saisie des résultats'!$CE$24)=0,"",'Saisie des résultats'!$CE$24)</f>
        <v/>
      </c>
      <c r="AJ80" s="16" t="e">
        <f>IF(COUNTA('Saisie des résultats'!#REF!)=0,"",'Saisie des résultats'!#REF!)</f>
        <v>#REF!</v>
      </c>
      <c r="AK80" s="16" t="str">
        <f>IF(COUNTA('Saisie des résultats'!$CE$25)=0,"",'Saisie des résultats'!$CE$25)</f>
        <v/>
      </c>
      <c r="AL80" s="16" t="e">
        <f>IF(COUNTA('Saisie des résultats'!#REF!)=0,"",'Saisie des résultats'!#REF!)</f>
        <v>#REF!</v>
      </c>
      <c r="AM80" s="16" t="str">
        <f>IF(COUNTA('Saisie des résultats'!$CE$26)=0,"",'Saisie des résultats'!$CE$26)</f>
        <v/>
      </c>
      <c r="AN80" s="16" t="e">
        <f>IF(COUNTA('Saisie des résultats'!#REF!)=0,"",'Saisie des résultats'!#REF!)</f>
        <v>#REF!</v>
      </c>
      <c r="AO80" s="16" t="str">
        <f>IF(COUNTA('Saisie des résultats'!$CE$27)=0,"",'Saisie des résultats'!$CE$27)</f>
        <v/>
      </c>
      <c r="AP80" s="16" t="str">
        <f>IF(COUNTA('Épreuves facultatives'!$FC$6)=0,"",'Épreuves facultatives'!$FC$6)</f>
        <v/>
      </c>
      <c r="AQ80" s="16" t="str">
        <f>IF(COUNTA('Saisie des résultats'!$CE$28)=0,"",'Saisie des résultats'!$CE$28)</f>
        <v/>
      </c>
      <c r="AR80" s="16" t="str">
        <f>IF(COUNTA('Épreuves facultatives'!$FC$7)=0,"",'Épreuves facultatives'!$FC$7)</f>
        <v/>
      </c>
      <c r="AS80" s="16" t="str">
        <f>IF(COUNTA('Saisie des résultats'!$CE$29)=0,"",'Saisie des résultats'!$CE$29)</f>
        <v/>
      </c>
      <c r="AT80" s="16" t="str">
        <f>IF(COUNTA('Épreuves facultatives'!$FC$8)=0,"",'Épreuves facultatives'!$FC$8)</f>
        <v/>
      </c>
      <c r="AU80" s="16" t="str">
        <f>IF(COUNTA('Saisie des résultats'!$CE$30)=0,"",'Saisie des résultats'!$CE$30)</f>
        <v/>
      </c>
      <c r="AV80" s="16" t="str">
        <f>IF(COUNTA('Épreuves facultatives'!$FC$9)=0,"",'Épreuves facultatives'!$FC$9)</f>
        <v/>
      </c>
      <c r="AW80" s="16" t="str">
        <f>IF(COUNTA('Saisie des résultats'!$CE$31)=0,"",'Saisie des résultats'!$CE$31)</f>
        <v/>
      </c>
      <c r="AX80" s="16" t="str">
        <f>IF(COUNTA('Épreuves facultatives'!$FC$10)=0,"",'Épreuves facultatives'!$FC$10)</f>
        <v/>
      </c>
      <c r="AY80" s="16" t="str">
        <f>IF(COUNTA('Épreuves facultatives'!$FB$11)=0,"",'Épreuves facultatives'!$FB$11)</f>
        <v/>
      </c>
      <c r="AZ80" s="16" t="str">
        <f>IF(COUNTA('Épreuves facultatives'!$FC$11)=0,"",'Épreuves facultatives'!$FC$11)</f>
        <v/>
      </c>
      <c r="BA80" s="16" t="str">
        <f>IF(COUNTA('Épreuves facultatives'!$FB$12)=0,"",'Épreuves facultatives'!$FB$12)</f>
        <v/>
      </c>
      <c r="BB80" s="16" t="str">
        <f>IF(COUNTA('Épreuves facultatives'!$FC$12)=0,"",'Épreuves facultatives'!$FC$12)</f>
        <v/>
      </c>
      <c r="BC80" s="16" t="str">
        <f>IF(COUNTA('Épreuves facultatives'!$FB$13)=0,"",'Épreuves facultatives'!$FB$13)</f>
        <v/>
      </c>
      <c r="BD80" s="16" t="str">
        <f>IF(COUNTA('Épreuves facultatives'!$FC$13)=0,"",'Épreuves facultatives'!$FC$13)</f>
        <v/>
      </c>
      <c r="BE80" s="16" t="str">
        <f>IF(COUNTA('Épreuves facultatives'!$FB$14)=0,"",'Épreuves facultatives'!$FB$14)</f>
        <v/>
      </c>
      <c r="BF80" s="16" t="str">
        <f>IF(COUNTA('Épreuves facultatives'!$FC$14)=0,"",'Épreuves facultatives'!$FC$14)</f>
        <v/>
      </c>
      <c r="BG80" s="16" t="str">
        <f>IF(COUNTA('Épreuves facultatives'!$FB$15)=0,"",'Épreuves facultatives'!$FB$15)</f>
        <v/>
      </c>
      <c r="BH80" s="16" t="str">
        <f>IF(COUNTA('Épreuves facultatives'!$FC$15)=0,"",'Épreuves facultatives'!$FC$15)</f>
        <v/>
      </c>
      <c r="BI80" s="16" t="str">
        <f>IF(COUNTA('Saisie des résultats'!$CE$29)=0,"",'Saisie des résultats'!$CE$29)</f>
        <v/>
      </c>
      <c r="BJ80" s="16" t="e">
        <f>IF(COUNTA('Saisie des résultats'!#REF!)=0,"",'Saisie des résultats'!#REF!)</f>
        <v>#REF!</v>
      </c>
      <c r="BK80" s="16" t="str">
        <f>IF(COUNTA('Saisie des résultats'!$CE$28)=0,"",'Saisie des résultats'!$CE$28)</f>
        <v/>
      </c>
      <c r="BL80" s="16" t="e">
        <f>IF(COUNTA('Saisie des résultats'!#REF!)=0,"",'Saisie des résultats'!#REF!)</f>
        <v>#REF!</v>
      </c>
      <c r="BM80" s="16" t="e">
        <f>IF(COUNTA('Saisie des résultats'!#REF!)=0,"",'Saisie des résultats'!#REF!)</f>
        <v>#REF!</v>
      </c>
      <c r="BZ80" s="217" t="str">
        <f t="shared" si="2"/>
        <v/>
      </c>
      <c r="CB80" s="217" t="str">
        <f t="shared" si="3"/>
        <v/>
      </c>
    </row>
    <row r="81" spans="1:80">
      <c r="A81" s="11" t="str">
        <f>'Liste élèves'!A84</f>
        <v/>
      </c>
      <c r="B81" s="17" t="str">
        <f>références!K79</f>
        <v/>
      </c>
      <c r="C81" s="16" t="str">
        <f>IF(COUNTA('Saisie des résultats'!$CF$8)=0,"",'Saisie des résultats'!$CF$8)</f>
        <v/>
      </c>
      <c r="D81" s="16" t="e">
        <f>IF(COUNTA('Saisie des résultats'!#REF!)=0,"",'Saisie des résultats'!#REF!)</f>
        <v>#REF!</v>
      </c>
      <c r="E81" s="16" t="str">
        <f>IF(COUNTA('Saisie des résultats'!$CF$9)=0,"",'Saisie des résultats'!$CF$9)</f>
        <v/>
      </c>
      <c r="F81" s="16" t="e">
        <f>IF(COUNTA('Saisie des résultats'!#REF!)=0,"",'Saisie des résultats'!#REF!)</f>
        <v>#REF!</v>
      </c>
      <c r="G81" s="16" t="str">
        <f>IF(COUNTA('Saisie des résultats'!$CF$10)=0,"",'Saisie des résultats'!$CF$10)</f>
        <v/>
      </c>
      <c r="H81" s="16" t="e">
        <f>IF(COUNTA('Saisie des résultats'!#REF!)=0,"",'Saisie des résultats'!#REF!)</f>
        <v>#REF!</v>
      </c>
      <c r="I81" s="16" t="str">
        <f>IF(COUNTA('Saisie des résultats'!$CF$11)=0,"",'Saisie des résultats'!$CF$11)</f>
        <v/>
      </c>
      <c r="J81" s="16" t="e">
        <f>IF(COUNTA('Saisie des résultats'!#REF!)=0,"",'Saisie des résultats'!#REF!)</f>
        <v>#REF!</v>
      </c>
      <c r="K81" s="16" t="str">
        <f>IF(COUNTA('Saisie des résultats'!$CF$12)=0,"",'Saisie des résultats'!$CF$12)</f>
        <v/>
      </c>
      <c r="L81" s="16" t="e">
        <f>IF(COUNTA('Saisie des résultats'!#REF!)=0,"",'Saisie des résultats'!#REF!)</f>
        <v>#REF!</v>
      </c>
      <c r="M81" s="16" t="str">
        <f>IF(COUNTA('Saisie des résultats'!$CF$13)=0,"",'Saisie des résultats'!$CF$13)</f>
        <v/>
      </c>
      <c r="N81" s="16" t="e">
        <f>IF(COUNTA('Saisie des résultats'!#REF!)=0,"",'Saisie des résultats'!#REF!)</f>
        <v>#REF!</v>
      </c>
      <c r="O81" s="16" t="str">
        <f>IF(COUNTA('Saisie des résultats'!$CF$14)=0,"",'Saisie des résultats'!$CF$14)</f>
        <v/>
      </c>
      <c r="P81" s="16" t="e">
        <f>IF(COUNTA('Saisie des résultats'!#REF!)=0,"",'Saisie des résultats'!#REF!)</f>
        <v>#REF!</v>
      </c>
      <c r="Q81" s="16" t="str">
        <f>IF(COUNTA('Saisie des résultats'!$CF$15)=0,"",'Saisie des résultats'!$CF$15)</f>
        <v/>
      </c>
      <c r="R81" s="16" t="e">
        <f>IF(COUNTA('Saisie des résultats'!#REF!)=0,"",'Saisie des résultats'!#REF!)</f>
        <v>#REF!</v>
      </c>
      <c r="S81" s="16" t="str">
        <f>IF(COUNTA('Saisie des résultats'!$CF$16)=0,"",'Saisie des résultats'!$CF$16)</f>
        <v/>
      </c>
      <c r="T81" s="16" t="e">
        <f>IF(COUNTA('Saisie des résultats'!#REF!)=0,"",'Saisie des résultats'!#REF!)</f>
        <v>#REF!</v>
      </c>
      <c r="U81" s="16" t="str">
        <f>IF(COUNTA('Saisie des résultats'!$CF$17)=0,"",'Saisie des résultats'!$CF$17)</f>
        <v/>
      </c>
      <c r="V81" s="16" t="e">
        <f>IF(COUNTA('Saisie des résultats'!#REF!)=0,"",'Saisie des résultats'!#REF!)</f>
        <v>#REF!</v>
      </c>
      <c r="W81" s="16" t="str">
        <f>IF(COUNTA('Saisie des résultats'!$CF$18)=0,"",'Saisie des résultats'!$CF$18)</f>
        <v/>
      </c>
      <c r="X81" s="16" t="e">
        <f>IF(COUNTA('Saisie des résultats'!#REF!)=0,"",'Saisie des résultats'!#REF!)</f>
        <v>#REF!</v>
      </c>
      <c r="Y81" s="16" t="str">
        <f>IF(COUNTA('Saisie des résultats'!$CF$19)=0,"",'Saisie des résultats'!$CF$19)</f>
        <v/>
      </c>
      <c r="Z81" s="16" t="e">
        <f>IF(COUNTA('Saisie des résultats'!#REF!)=0,"",'Saisie des résultats'!#REF!)</f>
        <v>#REF!</v>
      </c>
      <c r="AA81" s="16" t="str">
        <f>IF(COUNTA('Saisie des résultats'!$CF$20)=0,"",'Saisie des résultats'!$CF$20)</f>
        <v/>
      </c>
      <c r="AB81" s="16" t="e">
        <f>IF(COUNTA('Saisie des résultats'!#REF!)=0,"",'Saisie des résultats'!#REF!)</f>
        <v>#REF!</v>
      </c>
      <c r="AC81" s="16" t="str">
        <f>IF(COUNTA('Saisie des résultats'!$CF$21)=0,"",'Saisie des résultats'!$CF$21)</f>
        <v/>
      </c>
      <c r="AD81" s="16" t="e">
        <f>IF(COUNTA('Saisie des résultats'!#REF!)=0,"",'Saisie des résultats'!#REF!)</f>
        <v>#REF!</v>
      </c>
      <c r="AE81" s="16" t="str">
        <f>IF(COUNTA('Saisie des résultats'!$CF$22)=0,"",'Saisie des résultats'!$CF$22)</f>
        <v/>
      </c>
      <c r="AF81" s="16" t="e">
        <f>IF(COUNTA('Saisie des résultats'!#REF!)=0,"",'Saisie des résultats'!#REF!)</f>
        <v>#REF!</v>
      </c>
      <c r="AG81" s="16" t="str">
        <f>IF(COUNTA('Saisie des résultats'!$CF$23)=0,"",'Saisie des résultats'!$CF$23)</f>
        <v/>
      </c>
      <c r="AH81" s="16" t="e">
        <f>IF(COUNTA('Saisie des résultats'!#REF!)=0,"",'Saisie des résultats'!#REF!)</f>
        <v>#REF!</v>
      </c>
      <c r="AI81" s="16" t="str">
        <f>IF(COUNTA('Saisie des résultats'!$CF$24)=0,"",'Saisie des résultats'!$CF$24)</f>
        <v/>
      </c>
      <c r="AJ81" s="16" t="e">
        <f>IF(COUNTA('Saisie des résultats'!#REF!)=0,"",'Saisie des résultats'!#REF!)</f>
        <v>#REF!</v>
      </c>
      <c r="AK81" s="16" t="str">
        <f>IF(COUNTA('Saisie des résultats'!$CF$25)=0,"",'Saisie des résultats'!$CF$25)</f>
        <v/>
      </c>
      <c r="AL81" s="16" t="e">
        <f>IF(COUNTA('Saisie des résultats'!#REF!)=0,"",'Saisie des résultats'!#REF!)</f>
        <v>#REF!</v>
      </c>
      <c r="AM81" s="16" t="str">
        <f>IF(COUNTA('Saisie des résultats'!$CF$26)=0,"",'Saisie des résultats'!$CF$26)</f>
        <v/>
      </c>
      <c r="AN81" s="16" t="e">
        <f>IF(COUNTA('Saisie des résultats'!#REF!)=0,"",'Saisie des résultats'!#REF!)</f>
        <v>#REF!</v>
      </c>
      <c r="AO81" s="16" t="str">
        <f>IF(COUNTA('Saisie des résultats'!$CF$27)=0,"",'Saisie des résultats'!$CF$27)</f>
        <v/>
      </c>
      <c r="AP81" s="16" t="str">
        <f>IF(COUNTA('Épreuves facultatives'!$FE$6)=0,"",'Épreuves facultatives'!$FE$6)</f>
        <v/>
      </c>
      <c r="AQ81" s="16" t="str">
        <f>IF(COUNTA('Saisie des résultats'!$CF$28)=0,"",'Saisie des résultats'!$CF$28)</f>
        <v/>
      </c>
      <c r="AR81" s="16" t="str">
        <f>IF(COUNTA('Épreuves facultatives'!$FE$7)=0,"",'Épreuves facultatives'!$FE$7)</f>
        <v/>
      </c>
      <c r="AS81" s="16" t="str">
        <f>IF(COUNTA('Saisie des résultats'!$CF$29)=0,"",'Saisie des résultats'!$CF$29)</f>
        <v/>
      </c>
      <c r="AT81" s="16" t="str">
        <f>IF(COUNTA('Épreuves facultatives'!$FE$8)=0,"",'Épreuves facultatives'!$FE$8)</f>
        <v/>
      </c>
      <c r="AU81" s="16" t="str">
        <f>IF(COUNTA('Saisie des résultats'!$CF$30)=0,"",'Saisie des résultats'!$CF$30)</f>
        <v/>
      </c>
      <c r="AV81" s="16" t="str">
        <f>IF(COUNTA('Épreuves facultatives'!$FE$9)=0,"",'Épreuves facultatives'!$FE$9)</f>
        <v/>
      </c>
      <c r="AW81" s="16" t="str">
        <f>IF(COUNTA('Saisie des résultats'!$CF$31)=0,"",'Saisie des résultats'!$CF$31)</f>
        <v/>
      </c>
      <c r="AX81" s="16" t="str">
        <f>IF(COUNTA('Épreuves facultatives'!$FE$10)=0,"",'Épreuves facultatives'!$FE$10)</f>
        <v/>
      </c>
      <c r="AY81" s="16" t="str">
        <f>IF(COUNTA('Épreuves facultatives'!$FD$11)=0,"",'Épreuves facultatives'!$FD$11)</f>
        <v/>
      </c>
      <c r="AZ81" s="16" t="str">
        <f>IF(COUNTA('Épreuves facultatives'!$FE$11)=0,"",'Épreuves facultatives'!$FE$11)</f>
        <v/>
      </c>
      <c r="BA81" s="16" t="str">
        <f>IF(COUNTA('Épreuves facultatives'!$FD$12)=0,"",'Épreuves facultatives'!$FD$12)</f>
        <v/>
      </c>
      <c r="BB81" s="16" t="str">
        <f>IF(COUNTA('Épreuves facultatives'!$FE$12)=0,"",'Épreuves facultatives'!$FE$12)</f>
        <v/>
      </c>
      <c r="BC81" s="16" t="str">
        <f>IF(COUNTA('Épreuves facultatives'!$FD$13)=0,"",'Épreuves facultatives'!$FD$13)</f>
        <v/>
      </c>
      <c r="BD81" s="16" t="str">
        <f>IF(COUNTA('Épreuves facultatives'!$FE$13)=0,"",'Épreuves facultatives'!$FE$13)</f>
        <v/>
      </c>
      <c r="BE81" s="16" t="str">
        <f>IF(COUNTA('Épreuves facultatives'!$FD$14)=0,"",'Épreuves facultatives'!$FD$14)</f>
        <v/>
      </c>
      <c r="BF81" s="16" t="str">
        <f>IF(COUNTA('Épreuves facultatives'!$FE$14)=0,"",'Épreuves facultatives'!$FE$14)</f>
        <v/>
      </c>
      <c r="BG81" s="16" t="str">
        <f>IF(COUNTA('Épreuves facultatives'!$FD$15)=0,"",'Épreuves facultatives'!$FD$15)</f>
        <v/>
      </c>
      <c r="BH81" s="16" t="str">
        <f>IF(COUNTA('Épreuves facultatives'!$FE$15)=0,"",'Épreuves facultatives'!$FE$15)</f>
        <v/>
      </c>
      <c r="BI81" s="16" t="str">
        <f>IF(COUNTA('Saisie des résultats'!$CF$29)=0,"",'Saisie des résultats'!$CF$29)</f>
        <v/>
      </c>
      <c r="BJ81" s="16" t="e">
        <f>IF(COUNTA('Saisie des résultats'!#REF!)=0,"",'Saisie des résultats'!#REF!)</f>
        <v>#REF!</v>
      </c>
      <c r="BK81" s="16" t="str">
        <f>IF(COUNTA('Saisie des résultats'!$CF$28)=0,"",'Saisie des résultats'!$CF$28)</f>
        <v/>
      </c>
      <c r="BL81" s="16" t="e">
        <f>IF(COUNTA('Saisie des résultats'!#REF!)=0,"",'Saisie des résultats'!#REF!)</f>
        <v>#REF!</v>
      </c>
      <c r="BM81" s="16" t="e">
        <f>IF(COUNTA('Saisie des résultats'!#REF!)=0,"",'Saisie des résultats'!#REF!)</f>
        <v>#REF!</v>
      </c>
      <c r="BZ81" s="217" t="str">
        <f t="shared" si="2"/>
        <v/>
      </c>
      <c r="CB81" s="217" t="str">
        <f t="shared" si="3"/>
        <v/>
      </c>
    </row>
    <row r="82" spans="1:80">
      <c r="A82" s="11" t="str">
        <f>'Liste élèves'!A85</f>
        <v/>
      </c>
      <c r="B82" s="17" t="str">
        <f>références!K80</f>
        <v/>
      </c>
      <c r="C82" s="16" t="str">
        <f>IF(COUNTA('Saisie des résultats'!$CG$8)=0,"",'Saisie des résultats'!$CG$8)</f>
        <v/>
      </c>
      <c r="D82" s="16" t="e">
        <f>IF(COUNTA('Saisie des résultats'!#REF!)=0,"",'Saisie des résultats'!#REF!)</f>
        <v>#REF!</v>
      </c>
      <c r="E82" s="16" t="str">
        <f>IF(COUNTA('Saisie des résultats'!$CG$9)=0,"",'Saisie des résultats'!$CG$9)</f>
        <v/>
      </c>
      <c r="F82" s="16" t="e">
        <f>IF(COUNTA('Saisie des résultats'!#REF!)=0,"",'Saisie des résultats'!#REF!)</f>
        <v>#REF!</v>
      </c>
      <c r="G82" s="16" t="str">
        <f>IF(COUNTA('Saisie des résultats'!$CG$10)=0,"",'Saisie des résultats'!$CG$10)</f>
        <v/>
      </c>
      <c r="H82" s="16" t="e">
        <f>IF(COUNTA('Saisie des résultats'!#REF!)=0,"",'Saisie des résultats'!#REF!)</f>
        <v>#REF!</v>
      </c>
      <c r="I82" s="16" t="str">
        <f>IF(COUNTA('Saisie des résultats'!$CG$11)=0,"",'Saisie des résultats'!$CG$11)</f>
        <v/>
      </c>
      <c r="J82" s="16" t="e">
        <f>IF(COUNTA('Saisie des résultats'!#REF!)=0,"",'Saisie des résultats'!#REF!)</f>
        <v>#REF!</v>
      </c>
      <c r="K82" s="16" t="str">
        <f>IF(COUNTA('Saisie des résultats'!$CG$12)=0,"",'Saisie des résultats'!$CG$12)</f>
        <v/>
      </c>
      <c r="L82" s="16" t="e">
        <f>IF(COUNTA('Saisie des résultats'!#REF!)=0,"",'Saisie des résultats'!#REF!)</f>
        <v>#REF!</v>
      </c>
      <c r="M82" s="16" t="str">
        <f>IF(COUNTA('Saisie des résultats'!$CG$13)=0,"",'Saisie des résultats'!$CG$13)</f>
        <v/>
      </c>
      <c r="N82" s="16" t="e">
        <f>IF(COUNTA('Saisie des résultats'!#REF!)=0,"",'Saisie des résultats'!#REF!)</f>
        <v>#REF!</v>
      </c>
      <c r="O82" s="16" t="str">
        <f>IF(COUNTA('Saisie des résultats'!$CG$14)=0,"",'Saisie des résultats'!$CG$14)</f>
        <v/>
      </c>
      <c r="P82" s="16" t="e">
        <f>IF(COUNTA('Saisie des résultats'!#REF!)=0,"",'Saisie des résultats'!#REF!)</f>
        <v>#REF!</v>
      </c>
      <c r="Q82" s="16" t="str">
        <f>IF(COUNTA('Saisie des résultats'!$CG$15)=0,"",'Saisie des résultats'!$CG$15)</f>
        <v/>
      </c>
      <c r="R82" s="16" t="e">
        <f>IF(COUNTA('Saisie des résultats'!#REF!)=0,"",'Saisie des résultats'!#REF!)</f>
        <v>#REF!</v>
      </c>
      <c r="S82" s="16" t="str">
        <f>IF(COUNTA('Saisie des résultats'!$CG$16)=0,"",'Saisie des résultats'!$CG$16)</f>
        <v/>
      </c>
      <c r="T82" s="16" t="e">
        <f>IF(COUNTA('Saisie des résultats'!#REF!)=0,"",'Saisie des résultats'!#REF!)</f>
        <v>#REF!</v>
      </c>
      <c r="U82" s="16" t="str">
        <f>IF(COUNTA('Saisie des résultats'!$CG$17)=0,"",'Saisie des résultats'!$CG$17)</f>
        <v/>
      </c>
      <c r="V82" s="16" t="e">
        <f>IF(COUNTA('Saisie des résultats'!#REF!)=0,"",'Saisie des résultats'!#REF!)</f>
        <v>#REF!</v>
      </c>
      <c r="W82" s="16" t="str">
        <f>IF(COUNTA('Saisie des résultats'!$CG$18)=0,"",'Saisie des résultats'!$CG$18)</f>
        <v/>
      </c>
      <c r="X82" s="16" t="e">
        <f>IF(COUNTA('Saisie des résultats'!#REF!)=0,"",'Saisie des résultats'!#REF!)</f>
        <v>#REF!</v>
      </c>
      <c r="Y82" s="16" t="str">
        <f>IF(COUNTA('Saisie des résultats'!$CG$19)=0,"",'Saisie des résultats'!$CG$19)</f>
        <v/>
      </c>
      <c r="Z82" s="16" t="e">
        <f>IF(COUNTA('Saisie des résultats'!#REF!)=0,"",'Saisie des résultats'!#REF!)</f>
        <v>#REF!</v>
      </c>
      <c r="AA82" s="16" t="str">
        <f>IF(COUNTA('Saisie des résultats'!$CG$20)=0,"",'Saisie des résultats'!$CG$20)</f>
        <v/>
      </c>
      <c r="AB82" s="16" t="e">
        <f>IF(COUNTA('Saisie des résultats'!#REF!)=0,"",'Saisie des résultats'!#REF!)</f>
        <v>#REF!</v>
      </c>
      <c r="AC82" s="16" t="str">
        <f>IF(COUNTA('Saisie des résultats'!$CG$21)=0,"",'Saisie des résultats'!$CG$21)</f>
        <v/>
      </c>
      <c r="AD82" s="16" t="e">
        <f>IF(COUNTA('Saisie des résultats'!#REF!)=0,"",'Saisie des résultats'!#REF!)</f>
        <v>#REF!</v>
      </c>
      <c r="AE82" s="16" t="str">
        <f>IF(COUNTA('Saisie des résultats'!$CG$22)=0,"",'Saisie des résultats'!$CG$22)</f>
        <v/>
      </c>
      <c r="AF82" s="16" t="e">
        <f>IF(COUNTA('Saisie des résultats'!#REF!)=0,"",'Saisie des résultats'!#REF!)</f>
        <v>#REF!</v>
      </c>
      <c r="AG82" s="16" t="str">
        <f>IF(COUNTA('Saisie des résultats'!$CG$23)=0,"",'Saisie des résultats'!$CG$23)</f>
        <v/>
      </c>
      <c r="AH82" s="16" t="e">
        <f>IF(COUNTA('Saisie des résultats'!#REF!)=0,"",'Saisie des résultats'!#REF!)</f>
        <v>#REF!</v>
      </c>
      <c r="AI82" s="16" t="str">
        <f>IF(COUNTA('Saisie des résultats'!$CG$24)=0,"",'Saisie des résultats'!$CG$24)</f>
        <v/>
      </c>
      <c r="AJ82" s="16" t="e">
        <f>IF(COUNTA('Saisie des résultats'!#REF!)=0,"",'Saisie des résultats'!#REF!)</f>
        <v>#REF!</v>
      </c>
      <c r="AK82" s="16" t="str">
        <f>IF(COUNTA('Saisie des résultats'!$CG$25)=0,"",'Saisie des résultats'!$CG$25)</f>
        <v/>
      </c>
      <c r="AL82" s="16" t="e">
        <f>IF(COUNTA('Saisie des résultats'!#REF!)=0,"",'Saisie des résultats'!#REF!)</f>
        <v>#REF!</v>
      </c>
      <c r="AM82" s="16" t="str">
        <f>IF(COUNTA('Saisie des résultats'!$CG$26)=0,"",'Saisie des résultats'!$CG$26)</f>
        <v/>
      </c>
      <c r="AN82" s="16" t="e">
        <f>IF(COUNTA('Saisie des résultats'!#REF!)=0,"",'Saisie des résultats'!#REF!)</f>
        <v>#REF!</v>
      </c>
      <c r="AO82" s="16" t="str">
        <f>IF(COUNTA('Saisie des résultats'!$CG$27)=0,"",'Saisie des résultats'!$CG$27)</f>
        <v/>
      </c>
      <c r="AP82" s="16" t="str">
        <f>IF(COUNTA('Épreuves facultatives'!$FG$6)=0,"",'Épreuves facultatives'!$FG$6)</f>
        <v/>
      </c>
      <c r="AQ82" s="16" t="str">
        <f>IF(COUNTA('Saisie des résultats'!$CG$28)=0,"",'Saisie des résultats'!$CG$28)</f>
        <v/>
      </c>
      <c r="AR82" s="16" t="str">
        <f>IF(COUNTA('Épreuves facultatives'!$FG$7)=0,"",'Épreuves facultatives'!$FG$7)</f>
        <v/>
      </c>
      <c r="AS82" s="16" t="str">
        <f>IF(COUNTA('Saisie des résultats'!$CG$29)=0,"",'Saisie des résultats'!$CG$29)</f>
        <v/>
      </c>
      <c r="AT82" s="16" t="str">
        <f>IF(COUNTA('Épreuves facultatives'!$FG$8)=0,"",'Épreuves facultatives'!$FG$8)</f>
        <v/>
      </c>
      <c r="AU82" s="16" t="str">
        <f>IF(COUNTA('Saisie des résultats'!$CG$30)=0,"",'Saisie des résultats'!$CG$30)</f>
        <v/>
      </c>
      <c r="AV82" s="16" t="str">
        <f>IF(COUNTA('Épreuves facultatives'!$FG$9)=0,"",'Épreuves facultatives'!$FG$9)</f>
        <v/>
      </c>
      <c r="AW82" s="16" t="str">
        <f>IF(COUNTA('Saisie des résultats'!$CG$31)=0,"",'Saisie des résultats'!$CG$31)</f>
        <v/>
      </c>
      <c r="AX82" s="16" t="str">
        <f>IF(COUNTA('Épreuves facultatives'!$FG$10)=0,"",'Épreuves facultatives'!$FG$10)</f>
        <v/>
      </c>
      <c r="AY82" s="16" t="str">
        <f>IF(COUNTA('Épreuves facultatives'!$FF$11)=0,"",'Épreuves facultatives'!$FF$11)</f>
        <v/>
      </c>
      <c r="AZ82" s="16" t="str">
        <f>IF(COUNTA('Épreuves facultatives'!$FG$11)=0,"",'Épreuves facultatives'!$FG$11)</f>
        <v/>
      </c>
      <c r="BA82" s="16" t="str">
        <f>IF(COUNTA('Épreuves facultatives'!$FF$12)=0,"",'Épreuves facultatives'!$FF$12)</f>
        <v/>
      </c>
      <c r="BB82" s="16" t="str">
        <f>IF(COUNTA('Épreuves facultatives'!$FG$12)=0,"",'Épreuves facultatives'!$FG$12)</f>
        <v/>
      </c>
      <c r="BC82" s="16" t="str">
        <f>IF(COUNTA('Épreuves facultatives'!$FF$13)=0,"",'Épreuves facultatives'!$FF$13)</f>
        <v/>
      </c>
      <c r="BD82" s="16" t="str">
        <f>IF(COUNTA('Épreuves facultatives'!$FG$13)=0,"",'Épreuves facultatives'!$FG$13)</f>
        <v/>
      </c>
      <c r="BE82" s="16" t="str">
        <f>IF(COUNTA('Épreuves facultatives'!$FF$14)=0,"",'Épreuves facultatives'!$FF$14)</f>
        <v/>
      </c>
      <c r="BF82" s="16" t="str">
        <f>IF(COUNTA('Épreuves facultatives'!$FG$14)=0,"",'Épreuves facultatives'!$FG$14)</f>
        <v/>
      </c>
      <c r="BG82" s="16" t="str">
        <f>IF(COUNTA('Épreuves facultatives'!$FF$15)=0,"",'Épreuves facultatives'!$FF$15)</f>
        <v/>
      </c>
      <c r="BH82" s="16" t="str">
        <f>IF(COUNTA('Épreuves facultatives'!$FG$15)=0,"",'Épreuves facultatives'!$FG$15)</f>
        <v/>
      </c>
      <c r="BI82" s="16" t="str">
        <f>IF(COUNTA('Saisie des résultats'!$CG$29)=0,"",'Saisie des résultats'!$CG$29)</f>
        <v/>
      </c>
      <c r="BJ82" s="16" t="e">
        <f>IF(COUNTA('Saisie des résultats'!#REF!)=0,"",'Saisie des résultats'!#REF!)</f>
        <v>#REF!</v>
      </c>
      <c r="BK82" s="16" t="str">
        <f>IF(COUNTA('Saisie des résultats'!$CG$28)=0,"",'Saisie des résultats'!$CG$28)</f>
        <v/>
      </c>
      <c r="BL82" s="16" t="e">
        <f>IF(COUNTA('Saisie des résultats'!#REF!)=0,"",'Saisie des résultats'!#REF!)</f>
        <v>#REF!</v>
      </c>
      <c r="BM82" s="16" t="e">
        <f>IF(COUNTA('Saisie des résultats'!#REF!)=0,"",'Saisie des résultats'!#REF!)</f>
        <v>#REF!</v>
      </c>
      <c r="BZ82" s="217" t="str">
        <f t="shared" si="2"/>
        <v/>
      </c>
      <c r="CB82" s="217" t="str">
        <f t="shared" si="3"/>
        <v/>
      </c>
    </row>
    <row r="83" spans="1:80">
      <c r="A83" s="11" t="str">
        <f>'Liste élèves'!A86</f>
        <v/>
      </c>
      <c r="B83" s="17" t="str">
        <f>références!K81</f>
        <v/>
      </c>
      <c r="C83" s="16" t="str">
        <f>IF(COUNTA('Saisie des résultats'!$CH$8)=0,"",'Saisie des résultats'!$CH$8)</f>
        <v/>
      </c>
      <c r="D83" s="16" t="e">
        <f>IF(COUNTA('Saisie des résultats'!#REF!)=0,"",'Saisie des résultats'!#REF!)</f>
        <v>#REF!</v>
      </c>
      <c r="E83" s="16" t="str">
        <f>IF(COUNTA('Saisie des résultats'!$CH$9)=0,"",'Saisie des résultats'!$CH$9)</f>
        <v/>
      </c>
      <c r="F83" s="16" t="e">
        <f>IF(COUNTA('Saisie des résultats'!#REF!)=0,"",'Saisie des résultats'!#REF!)</f>
        <v>#REF!</v>
      </c>
      <c r="G83" s="16" t="str">
        <f>IF(COUNTA('Saisie des résultats'!$CH$10)=0,"",'Saisie des résultats'!$CH$10)</f>
        <v/>
      </c>
      <c r="H83" s="16" t="e">
        <f>IF(COUNTA('Saisie des résultats'!#REF!)=0,"",'Saisie des résultats'!#REF!)</f>
        <v>#REF!</v>
      </c>
      <c r="I83" s="16" t="str">
        <f>IF(COUNTA('Saisie des résultats'!$CH$11)=0,"",'Saisie des résultats'!$CH$11)</f>
        <v/>
      </c>
      <c r="J83" s="16" t="e">
        <f>IF(COUNTA('Saisie des résultats'!#REF!)=0,"",'Saisie des résultats'!#REF!)</f>
        <v>#REF!</v>
      </c>
      <c r="K83" s="16" t="str">
        <f>IF(COUNTA('Saisie des résultats'!$CH$12)=0,"",'Saisie des résultats'!$CH$12)</f>
        <v/>
      </c>
      <c r="L83" s="16" t="e">
        <f>IF(COUNTA('Saisie des résultats'!#REF!)=0,"",'Saisie des résultats'!#REF!)</f>
        <v>#REF!</v>
      </c>
      <c r="M83" s="16" t="str">
        <f>IF(COUNTA('Saisie des résultats'!$CH$13)=0,"",'Saisie des résultats'!$CH$13)</f>
        <v/>
      </c>
      <c r="N83" s="16" t="e">
        <f>IF(COUNTA('Saisie des résultats'!#REF!)=0,"",'Saisie des résultats'!#REF!)</f>
        <v>#REF!</v>
      </c>
      <c r="O83" s="16" t="str">
        <f>IF(COUNTA('Saisie des résultats'!$CH$14)=0,"",'Saisie des résultats'!$CH$14)</f>
        <v/>
      </c>
      <c r="P83" s="16" t="e">
        <f>IF(COUNTA('Saisie des résultats'!#REF!)=0,"",'Saisie des résultats'!#REF!)</f>
        <v>#REF!</v>
      </c>
      <c r="Q83" s="16" t="str">
        <f>IF(COUNTA('Saisie des résultats'!$CH$15)=0,"",'Saisie des résultats'!$CH$15)</f>
        <v/>
      </c>
      <c r="R83" s="16" t="e">
        <f>IF(COUNTA('Saisie des résultats'!#REF!)=0,"",'Saisie des résultats'!#REF!)</f>
        <v>#REF!</v>
      </c>
      <c r="S83" s="16" t="str">
        <f>IF(COUNTA('Saisie des résultats'!$CH$16)=0,"",'Saisie des résultats'!$CH$16)</f>
        <v/>
      </c>
      <c r="T83" s="16" t="e">
        <f>IF(COUNTA('Saisie des résultats'!#REF!)=0,"",'Saisie des résultats'!#REF!)</f>
        <v>#REF!</v>
      </c>
      <c r="U83" s="16" t="str">
        <f>IF(COUNTA('Saisie des résultats'!$CH$17)=0,"",'Saisie des résultats'!$CH$17)</f>
        <v/>
      </c>
      <c r="V83" s="16" t="e">
        <f>IF(COUNTA('Saisie des résultats'!#REF!)=0,"",'Saisie des résultats'!#REF!)</f>
        <v>#REF!</v>
      </c>
      <c r="W83" s="16" t="str">
        <f>IF(COUNTA('Saisie des résultats'!$CH$18)=0,"",'Saisie des résultats'!$CH$18)</f>
        <v/>
      </c>
      <c r="X83" s="16" t="e">
        <f>IF(COUNTA('Saisie des résultats'!#REF!)=0,"",'Saisie des résultats'!#REF!)</f>
        <v>#REF!</v>
      </c>
      <c r="Y83" s="16" t="str">
        <f>IF(COUNTA('Saisie des résultats'!$CH$19)=0,"",'Saisie des résultats'!$CH$19)</f>
        <v/>
      </c>
      <c r="Z83" s="16" t="e">
        <f>IF(COUNTA('Saisie des résultats'!#REF!)=0,"",'Saisie des résultats'!#REF!)</f>
        <v>#REF!</v>
      </c>
      <c r="AA83" s="16" t="str">
        <f>IF(COUNTA('Saisie des résultats'!$CH$20)=0,"",'Saisie des résultats'!$CH$20)</f>
        <v/>
      </c>
      <c r="AB83" s="16" t="e">
        <f>IF(COUNTA('Saisie des résultats'!#REF!)=0,"",'Saisie des résultats'!#REF!)</f>
        <v>#REF!</v>
      </c>
      <c r="AC83" s="16" t="str">
        <f>IF(COUNTA('Saisie des résultats'!$CH$21)=0,"",'Saisie des résultats'!$CH$21)</f>
        <v/>
      </c>
      <c r="AD83" s="16" t="e">
        <f>IF(COUNTA('Saisie des résultats'!#REF!)=0,"",'Saisie des résultats'!#REF!)</f>
        <v>#REF!</v>
      </c>
      <c r="AE83" s="16" t="str">
        <f>IF(COUNTA('Saisie des résultats'!$CH$22)=0,"",'Saisie des résultats'!$CH$22)</f>
        <v/>
      </c>
      <c r="AF83" s="16" t="e">
        <f>IF(COUNTA('Saisie des résultats'!#REF!)=0,"",'Saisie des résultats'!#REF!)</f>
        <v>#REF!</v>
      </c>
      <c r="AG83" s="16" t="str">
        <f>IF(COUNTA('Saisie des résultats'!$CH$23)=0,"",'Saisie des résultats'!$CH$23)</f>
        <v/>
      </c>
      <c r="AH83" s="16" t="e">
        <f>IF(COUNTA('Saisie des résultats'!#REF!)=0,"",'Saisie des résultats'!#REF!)</f>
        <v>#REF!</v>
      </c>
      <c r="AI83" s="16" t="str">
        <f>IF(COUNTA('Saisie des résultats'!$CH$24)=0,"",'Saisie des résultats'!$CH$24)</f>
        <v/>
      </c>
      <c r="AJ83" s="16" t="e">
        <f>IF(COUNTA('Saisie des résultats'!#REF!)=0,"",'Saisie des résultats'!#REF!)</f>
        <v>#REF!</v>
      </c>
      <c r="AK83" s="16" t="str">
        <f>IF(COUNTA('Saisie des résultats'!$CH$25)=0,"",'Saisie des résultats'!$CH$25)</f>
        <v/>
      </c>
      <c r="AL83" s="16" t="e">
        <f>IF(COUNTA('Saisie des résultats'!#REF!)=0,"",'Saisie des résultats'!#REF!)</f>
        <v>#REF!</v>
      </c>
      <c r="AM83" s="16" t="str">
        <f>IF(COUNTA('Saisie des résultats'!$CH$26)=0,"",'Saisie des résultats'!$CH$26)</f>
        <v/>
      </c>
      <c r="AN83" s="16" t="e">
        <f>IF(COUNTA('Saisie des résultats'!#REF!)=0,"",'Saisie des résultats'!#REF!)</f>
        <v>#REF!</v>
      </c>
      <c r="AO83" s="16" t="str">
        <f>IF(COUNTA('Saisie des résultats'!$CH$27)=0,"",'Saisie des résultats'!$CH$27)</f>
        <v/>
      </c>
      <c r="AP83" s="16" t="str">
        <f>IF(COUNTA('Épreuves facultatives'!$FI$6)=0,"",'Épreuves facultatives'!$FI$6)</f>
        <v/>
      </c>
      <c r="AQ83" s="16" t="str">
        <f>IF(COUNTA('Saisie des résultats'!$CH$28)=0,"",'Saisie des résultats'!$CH$28)</f>
        <v/>
      </c>
      <c r="AR83" s="16" t="str">
        <f>IF(COUNTA('Épreuves facultatives'!$FI$7)=0,"",'Épreuves facultatives'!$FI$7)</f>
        <v/>
      </c>
      <c r="AS83" s="16" t="str">
        <f>IF(COUNTA('Saisie des résultats'!$CH$29)=0,"",'Saisie des résultats'!$CH$29)</f>
        <v/>
      </c>
      <c r="AT83" s="16" t="str">
        <f>IF(COUNTA('Épreuves facultatives'!$FI$8)=0,"",'Épreuves facultatives'!$FI$8)</f>
        <v/>
      </c>
      <c r="AU83" s="16" t="str">
        <f>IF(COUNTA('Saisie des résultats'!$CH$30)=0,"",'Saisie des résultats'!$CH$30)</f>
        <v/>
      </c>
      <c r="AV83" s="16" t="str">
        <f>IF(COUNTA('Épreuves facultatives'!$FI$9)=0,"",'Épreuves facultatives'!$FI$9)</f>
        <v/>
      </c>
      <c r="AW83" s="16" t="str">
        <f>IF(COUNTA('Saisie des résultats'!$CH$31)=0,"",'Saisie des résultats'!$CH$31)</f>
        <v/>
      </c>
      <c r="AX83" s="16" t="str">
        <f>IF(COUNTA('Épreuves facultatives'!$FI$10)=0,"",'Épreuves facultatives'!$FI$10)</f>
        <v/>
      </c>
      <c r="AY83" s="16" t="str">
        <f>IF(COUNTA('Épreuves facultatives'!$FH$11)=0,"",'Épreuves facultatives'!$FH$11)</f>
        <v/>
      </c>
      <c r="AZ83" s="16" t="str">
        <f>IF(COUNTA('Épreuves facultatives'!$FI$11)=0,"",'Épreuves facultatives'!$FI$11)</f>
        <v/>
      </c>
      <c r="BA83" s="16" t="str">
        <f>IF(COUNTA('Épreuves facultatives'!$FH$12)=0,"",'Épreuves facultatives'!$FH$12)</f>
        <v/>
      </c>
      <c r="BB83" s="16" t="str">
        <f>IF(COUNTA('Épreuves facultatives'!$FI$12)=0,"",'Épreuves facultatives'!$FI$12)</f>
        <v/>
      </c>
      <c r="BC83" s="16" t="str">
        <f>IF(COUNTA('Épreuves facultatives'!$FH$13)=0,"",'Épreuves facultatives'!$FH$13)</f>
        <v/>
      </c>
      <c r="BD83" s="16" t="str">
        <f>IF(COUNTA('Épreuves facultatives'!$FI$13)=0,"",'Épreuves facultatives'!$FI$13)</f>
        <v/>
      </c>
      <c r="BE83" s="16" t="str">
        <f>IF(COUNTA('Épreuves facultatives'!$FH$14)=0,"",'Épreuves facultatives'!$FH$14)</f>
        <v/>
      </c>
      <c r="BF83" s="16" t="str">
        <f>IF(COUNTA('Épreuves facultatives'!$FI$14)=0,"",'Épreuves facultatives'!$FI$14)</f>
        <v/>
      </c>
      <c r="BG83" s="16" t="str">
        <f>IF(COUNTA('Épreuves facultatives'!$FH$15)=0,"",'Épreuves facultatives'!$FH$15)</f>
        <v/>
      </c>
      <c r="BH83" s="16" t="str">
        <f>IF(COUNTA('Épreuves facultatives'!$FI$15)=0,"",'Épreuves facultatives'!$FI$15)</f>
        <v/>
      </c>
      <c r="BI83" s="16" t="str">
        <f>IF(COUNTA('Saisie des résultats'!$CH$29)=0,"",'Saisie des résultats'!$CH$29)</f>
        <v/>
      </c>
      <c r="BJ83" s="16" t="e">
        <f>IF(COUNTA('Saisie des résultats'!#REF!)=0,"",'Saisie des résultats'!#REF!)</f>
        <v>#REF!</v>
      </c>
      <c r="BK83" s="16" t="str">
        <f>IF(COUNTA('Saisie des résultats'!$CH$28)=0,"",'Saisie des résultats'!$CH$28)</f>
        <v/>
      </c>
      <c r="BL83" s="16" t="e">
        <f>IF(COUNTA('Saisie des résultats'!#REF!)=0,"",'Saisie des résultats'!#REF!)</f>
        <v>#REF!</v>
      </c>
      <c r="BM83" s="16" t="e">
        <f>IF(COUNTA('Saisie des résultats'!#REF!)=0,"",'Saisie des résultats'!#REF!)</f>
        <v>#REF!</v>
      </c>
      <c r="BZ83" s="217" t="str">
        <f t="shared" si="2"/>
        <v/>
      </c>
      <c r="CB83" s="217" t="str">
        <f t="shared" si="3"/>
        <v/>
      </c>
    </row>
    <row r="84" spans="1:80">
      <c r="A84" s="11" t="str">
        <f>'Liste élèves'!A87</f>
        <v/>
      </c>
      <c r="B84" s="17" t="str">
        <f>références!K82</f>
        <v/>
      </c>
      <c r="C84" s="16" t="str">
        <f>IF(COUNTA('Saisie des résultats'!$CI$8)=0,"",'Saisie des résultats'!$CI$8)</f>
        <v/>
      </c>
      <c r="D84" s="16" t="e">
        <f>IF(COUNTA('Saisie des résultats'!#REF!)=0,"",'Saisie des résultats'!#REF!)</f>
        <v>#REF!</v>
      </c>
      <c r="E84" s="16" t="str">
        <f>IF(COUNTA('Saisie des résultats'!$CI$9)=0,"",'Saisie des résultats'!$CI$9)</f>
        <v/>
      </c>
      <c r="F84" s="16" t="e">
        <f>IF(COUNTA('Saisie des résultats'!#REF!)=0,"",'Saisie des résultats'!#REF!)</f>
        <v>#REF!</v>
      </c>
      <c r="G84" s="16" t="str">
        <f>IF(COUNTA('Saisie des résultats'!$CI$10)=0,"",'Saisie des résultats'!$CI$10)</f>
        <v/>
      </c>
      <c r="H84" s="16" t="e">
        <f>IF(COUNTA('Saisie des résultats'!#REF!)=0,"",'Saisie des résultats'!#REF!)</f>
        <v>#REF!</v>
      </c>
      <c r="I84" s="16" t="str">
        <f>IF(COUNTA('Saisie des résultats'!$CI$11)=0,"",'Saisie des résultats'!$CI$11)</f>
        <v/>
      </c>
      <c r="J84" s="16" t="e">
        <f>IF(COUNTA('Saisie des résultats'!#REF!)=0,"",'Saisie des résultats'!#REF!)</f>
        <v>#REF!</v>
      </c>
      <c r="K84" s="16" t="str">
        <f>IF(COUNTA('Saisie des résultats'!$CI$12)=0,"",'Saisie des résultats'!$CI$12)</f>
        <v/>
      </c>
      <c r="L84" s="16" t="e">
        <f>IF(COUNTA('Saisie des résultats'!#REF!)=0,"",'Saisie des résultats'!#REF!)</f>
        <v>#REF!</v>
      </c>
      <c r="M84" s="16" t="str">
        <f>IF(COUNTA('Saisie des résultats'!$CI$13)=0,"",'Saisie des résultats'!$CI$13)</f>
        <v/>
      </c>
      <c r="N84" s="16" t="e">
        <f>IF(COUNTA('Saisie des résultats'!#REF!)=0,"",'Saisie des résultats'!#REF!)</f>
        <v>#REF!</v>
      </c>
      <c r="O84" s="16" t="str">
        <f>IF(COUNTA('Saisie des résultats'!$CI$14)=0,"",'Saisie des résultats'!$CI$14)</f>
        <v/>
      </c>
      <c r="P84" s="16" t="e">
        <f>IF(COUNTA('Saisie des résultats'!#REF!)=0,"",'Saisie des résultats'!#REF!)</f>
        <v>#REF!</v>
      </c>
      <c r="Q84" s="16" t="str">
        <f>IF(COUNTA('Saisie des résultats'!$CI$15)=0,"",'Saisie des résultats'!$CI$15)</f>
        <v/>
      </c>
      <c r="R84" s="16" t="e">
        <f>IF(COUNTA('Saisie des résultats'!#REF!)=0,"",'Saisie des résultats'!#REF!)</f>
        <v>#REF!</v>
      </c>
      <c r="S84" s="16" t="str">
        <f>IF(COUNTA('Saisie des résultats'!$CI$16)=0,"",'Saisie des résultats'!$CI$16)</f>
        <v/>
      </c>
      <c r="T84" s="16" t="e">
        <f>IF(COUNTA('Saisie des résultats'!#REF!)=0,"",'Saisie des résultats'!#REF!)</f>
        <v>#REF!</v>
      </c>
      <c r="U84" s="16" t="str">
        <f>IF(COUNTA('Saisie des résultats'!$CI$17)=0,"",'Saisie des résultats'!$CI$17)</f>
        <v/>
      </c>
      <c r="V84" s="16" t="e">
        <f>IF(COUNTA('Saisie des résultats'!#REF!)=0,"",'Saisie des résultats'!#REF!)</f>
        <v>#REF!</v>
      </c>
      <c r="W84" s="16" t="str">
        <f>IF(COUNTA('Saisie des résultats'!$CI$18)=0,"",'Saisie des résultats'!$CI$18)</f>
        <v/>
      </c>
      <c r="X84" s="16" t="e">
        <f>IF(COUNTA('Saisie des résultats'!#REF!)=0,"",'Saisie des résultats'!#REF!)</f>
        <v>#REF!</v>
      </c>
      <c r="Y84" s="16" t="str">
        <f>IF(COUNTA('Saisie des résultats'!$CI$19)=0,"",'Saisie des résultats'!$CI$19)</f>
        <v/>
      </c>
      <c r="Z84" s="16" t="e">
        <f>IF(COUNTA('Saisie des résultats'!#REF!)=0,"",'Saisie des résultats'!#REF!)</f>
        <v>#REF!</v>
      </c>
      <c r="AA84" s="16" t="str">
        <f>IF(COUNTA('Saisie des résultats'!$CI$20)=0,"",'Saisie des résultats'!$CI$20)</f>
        <v/>
      </c>
      <c r="AB84" s="16" t="e">
        <f>IF(COUNTA('Saisie des résultats'!#REF!)=0,"",'Saisie des résultats'!#REF!)</f>
        <v>#REF!</v>
      </c>
      <c r="AC84" s="16" t="str">
        <f>IF(COUNTA('Saisie des résultats'!$CI$21)=0,"",'Saisie des résultats'!$CI$21)</f>
        <v/>
      </c>
      <c r="AD84" s="16" t="e">
        <f>IF(COUNTA('Saisie des résultats'!#REF!)=0,"",'Saisie des résultats'!#REF!)</f>
        <v>#REF!</v>
      </c>
      <c r="AE84" s="16" t="str">
        <f>IF(COUNTA('Saisie des résultats'!$CI$22)=0,"",'Saisie des résultats'!$CI$22)</f>
        <v/>
      </c>
      <c r="AF84" s="16" t="e">
        <f>IF(COUNTA('Saisie des résultats'!#REF!)=0,"",'Saisie des résultats'!#REF!)</f>
        <v>#REF!</v>
      </c>
      <c r="AG84" s="16" t="str">
        <f>IF(COUNTA('Saisie des résultats'!$CI$23)=0,"",'Saisie des résultats'!$CI$23)</f>
        <v/>
      </c>
      <c r="AH84" s="16" t="e">
        <f>IF(COUNTA('Saisie des résultats'!#REF!)=0,"",'Saisie des résultats'!#REF!)</f>
        <v>#REF!</v>
      </c>
      <c r="AI84" s="16" t="str">
        <f>IF(COUNTA('Saisie des résultats'!$CI$24)=0,"",'Saisie des résultats'!$CI$24)</f>
        <v/>
      </c>
      <c r="AJ84" s="16" t="e">
        <f>IF(COUNTA('Saisie des résultats'!#REF!)=0,"",'Saisie des résultats'!#REF!)</f>
        <v>#REF!</v>
      </c>
      <c r="AK84" s="16" t="str">
        <f>IF(COUNTA('Saisie des résultats'!$CI$25)=0,"",'Saisie des résultats'!$CI$25)</f>
        <v/>
      </c>
      <c r="AL84" s="16" t="e">
        <f>IF(COUNTA('Saisie des résultats'!#REF!)=0,"",'Saisie des résultats'!#REF!)</f>
        <v>#REF!</v>
      </c>
      <c r="AM84" s="16" t="str">
        <f>IF(COUNTA('Saisie des résultats'!$CI$26)=0,"",'Saisie des résultats'!$CI$26)</f>
        <v/>
      </c>
      <c r="AN84" s="16" t="e">
        <f>IF(COUNTA('Saisie des résultats'!#REF!)=0,"",'Saisie des résultats'!#REF!)</f>
        <v>#REF!</v>
      </c>
      <c r="AO84" s="16" t="str">
        <f>IF(COUNTA('Saisie des résultats'!$CI$27)=0,"",'Saisie des résultats'!$CI$27)</f>
        <v/>
      </c>
      <c r="AP84" s="16" t="str">
        <f>IF(COUNTA('Épreuves facultatives'!$FK$6)=0,"",'Épreuves facultatives'!$FK$6)</f>
        <v/>
      </c>
      <c r="AQ84" s="16" t="str">
        <f>IF(COUNTA('Saisie des résultats'!$CI$28)=0,"",'Saisie des résultats'!$CI$28)</f>
        <v/>
      </c>
      <c r="AR84" s="16" t="str">
        <f>IF(COUNTA('Épreuves facultatives'!$FK$7)=0,"",'Épreuves facultatives'!$FK$7)</f>
        <v/>
      </c>
      <c r="AS84" s="16" t="str">
        <f>IF(COUNTA('Saisie des résultats'!$CI$29)=0,"",'Saisie des résultats'!$CI$29)</f>
        <v/>
      </c>
      <c r="AT84" s="16" t="str">
        <f>IF(COUNTA('Épreuves facultatives'!$FK$8)=0,"",'Épreuves facultatives'!$FK$8)</f>
        <v/>
      </c>
      <c r="AU84" s="16" t="str">
        <f>IF(COUNTA('Saisie des résultats'!$CI$30)=0,"",'Saisie des résultats'!$CI$30)</f>
        <v/>
      </c>
      <c r="AV84" s="16" t="str">
        <f>IF(COUNTA('Épreuves facultatives'!$FK$9)=0,"",'Épreuves facultatives'!$FK$9)</f>
        <v/>
      </c>
      <c r="AW84" s="16" t="str">
        <f>IF(COUNTA('Saisie des résultats'!$CI$31)=0,"",'Saisie des résultats'!$CI$31)</f>
        <v/>
      </c>
      <c r="AX84" s="16" t="str">
        <f>IF(COUNTA('Épreuves facultatives'!$FK$10)=0,"",'Épreuves facultatives'!$FK$10)</f>
        <v/>
      </c>
      <c r="AY84" s="16" t="str">
        <f>IF(COUNTA('Épreuves facultatives'!$FJ$11)=0,"",'Épreuves facultatives'!$FJ$11)</f>
        <v/>
      </c>
      <c r="AZ84" s="16" t="str">
        <f>IF(COUNTA('Épreuves facultatives'!$FK$11)=0,"",'Épreuves facultatives'!$FK$11)</f>
        <v/>
      </c>
      <c r="BA84" s="16" t="str">
        <f>IF(COUNTA('Épreuves facultatives'!$FJ$12)=0,"",'Épreuves facultatives'!$FJ$12)</f>
        <v/>
      </c>
      <c r="BB84" s="16" t="str">
        <f>IF(COUNTA('Épreuves facultatives'!$FK$12)=0,"",'Épreuves facultatives'!$FK$12)</f>
        <v/>
      </c>
      <c r="BC84" s="16" t="str">
        <f>IF(COUNTA('Épreuves facultatives'!$FJ$13)=0,"",'Épreuves facultatives'!$FJ$13)</f>
        <v/>
      </c>
      <c r="BD84" s="16" t="str">
        <f>IF(COUNTA('Épreuves facultatives'!$FK$13)=0,"",'Épreuves facultatives'!$FK$13)</f>
        <v/>
      </c>
      <c r="BE84" s="16" t="str">
        <f>IF(COUNTA('Épreuves facultatives'!$FJ$14)=0,"",'Épreuves facultatives'!$FJ$14)</f>
        <v/>
      </c>
      <c r="BF84" s="16" t="str">
        <f>IF(COUNTA('Épreuves facultatives'!$FK$14)=0,"",'Épreuves facultatives'!$FK$14)</f>
        <v/>
      </c>
      <c r="BG84" s="16" t="str">
        <f>IF(COUNTA('Épreuves facultatives'!$FJ$15)=0,"",'Épreuves facultatives'!$FJ$15)</f>
        <v/>
      </c>
      <c r="BH84" s="16" t="str">
        <f>IF(COUNTA('Épreuves facultatives'!$FK$15)=0,"",'Épreuves facultatives'!$FK$15)</f>
        <v/>
      </c>
      <c r="BI84" s="16" t="str">
        <f>IF(COUNTA('Saisie des résultats'!$CI$29)=0,"",'Saisie des résultats'!$CI$29)</f>
        <v/>
      </c>
      <c r="BJ84" s="16" t="e">
        <f>IF(COUNTA('Saisie des résultats'!#REF!)=0,"",'Saisie des résultats'!#REF!)</f>
        <v>#REF!</v>
      </c>
      <c r="BK84" s="16" t="str">
        <f>IF(COUNTA('Saisie des résultats'!$CI$28)=0,"",'Saisie des résultats'!$CI$28)</f>
        <v/>
      </c>
      <c r="BL84" s="16" t="e">
        <f>IF(COUNTA('Saisie des résultats'!#REF!)=0,"",'Saisie des résultats'!#REF!)</f>
        <v>#REF!</v>
      </c>
      <c r="BM84" s="16" t="e">
        <f>IF(COUNTA('Saisie des résultats'!#REF!)=0,"",'Saisie des résultats'!#REF!)</f>
        <v>#REF!</v>
      </c>
      <c r="BZ84" s="217" t="str">
        <f t="shared" si="2"/>
        <v/>
      </c>
      <c r="CB84" s="217" t="str">
        <f t="shared" si="3"/>
        <v/>
      </c>
    </row>
    <row r="85" spans="1:80">
      <c r="A85" s="11" t="str">
        <f>'Liste élèves'!A88</f>
        <v/>
      </c>
      <c r="B85" s="17" t="str">
        <f>références!K83</f>
        <v/>
      </c>
      <c r="C85" s="16" t="str">
        <f>IF(COUNTA('Saisie des résultats'!$CJ$8)=0,"",'Saisie des résultats'!$CJ$8)</f>
        <v/>
      </c>
      <c r="D85" s="16" t="e">
        <f>IF(COUNTA('Saisie des résultats'!#REF!)=0,"",'Saisie des résultats'!#REF!)</f>
        <v>#REF!</v>
      </c>
      <c r="E85" s="16" t="str">
        <f>IF(COUNTA('Saisie des résultats'!$CJ$9)=0,"",'Saisie des résultats'!$CJ$9)</f>
        <v/>
      </c>
      <c r="F85" s="16" t="e">
        <f>IF(COUNTA('Saisie des résultats'!#REF!)=0,"",'Saisie des résultats'!#REF!)</f>
        <v>#REF!</v>
      </c>
      <c r="G85" s="16" t="str">
        <f>IF(COUNTA('Saisie des résultats'!$CJ$10)=0,"",'Saisie des résultats'!$CJ$10)</f>
        <v/>
      </c>
      <c r="H85" s="16" t="e">
        <f>IF(COUNTA('Saisie des résultats'!#REF!)=0,"",'Saisie des résultats'!#REF!)</f>
        <v>#REF!</v>
      </c>
      <c r="I85" s="16" t="str">
        <f>IF(COUNTA('Saisie des résultats'!$CJ$11)=0,"",'Saisie des résultats'!$CJ$11)</f>
        <v/>
      </c>
      <c r="J85" s="16" t="e">
        <f>IF(COUNTA('Saisie des résultats'!#REF!)=0,"",'Saisie des résultats'!#REF!)</f>
        <v>#REF!</v>
      </c>
      <c r="K85" s="16" t="str">
        <f>IF(COUNTA('Saisie des résultats'!$CJ$12)=0,"",'Saisie des résultats'!$CJ$12)</f>
        <v/>
      </c>
      <c r="L85" s="16" t="e">
        <f>IF(COUNTA('Saisie des résultats'!#REF!)=0,"",'Saisie des résultats'!#REF!)</f>
        <v>#REF!</v>
      </c>
      <c r="M85" s="16" t="str">
        <f>IF(COUNTA('Saisie des résultats'!$CJ$13)=0,"",'Saisie des résultats'!$CJ$13)</f>
        <v/>
      </c>
      <c r="N85" s="16" t="e">
        <f>IF(COUNTA('Saisie des résultats'!#REF!)=0,"",'Saisie des résultats'!#REF!)</f>
        <v>#REF!</v>
      </c>
      <c r="O85" s="16" t="str">
        <f>IF(COUNTA('Saisie des résultats'!$CJ$14)=0,"",'Saisie des résultats'!$CJ$14)</f>
        <v/>
      </c>
      <c r="P85" s="16" t="e">
        <f>IF(COUNTA('Saisie des résultats'!#REF!)=0,"",'Saisie des résultats'!#REF!)</f>
        <v>#REF!</v>
      </c>
      <c r="Q85" s="16" t="str">
        <f>IF(COUNTA('Saisie des résultats'!$CJ$15)=0,"",'Saisie des résultats'!$CJ$15)</f>
        <v/>
      </c>
      <c r="R85" s="16" t="e">
        <f>IF(COUNTA('Saisie des résultats'!#REF!)=0,"",'Saisie des résultats'!#REF!)</f>
        <v>#REF!</v>
      </c>
      <c r="S85" s="16" t="str">
        <f>IF(COUNTA('Saisie des résultats'!$CJ$16)=0,"",'Saisie des résultats'!$CJ$16)</f>
        <v/>
      </c>
      <c r="T85" s="16" t="e">
        <f>IF(COUNTA('Saisie des résultats'!#REF!)=0,"",'Saisie des résultats'!#REF!)</f>
        <v>#REF!</v>
      </c>
      <c r="U85" s="16" t="str">
        <f>IF(COUNTA('Saisie des résultats'!$CJ$17)=0,"",'Saisie des résultats'!$CJ$17)</f>
        <v/>
      </c>
      <c r="V85" s="16" t="e">
        <f>IF(COUNTA('Saisie des résultats'!#REF!)=0,"",'Saisie des résultats'!#REF!)</f>
        <v>#REF!</v>
      </c>
      <c r="W85" s="16" t="str">
        <f>IF(COUNTA('Saisie des résultats'!$CJ$18)=0,"",'Saisie des résultats'!$CJ$18)</f>
        <v/>
      </c>
      <c r="X85" s="16" t="e">
        <f>IF(COUNTA('Saisie des résultats'!#REF!)=0,"",'Saisie des résultats'!#REF!)</f>
        <v>#REF!</v>
      </c>
      <c r="Y85" s="16" t="str">
        <f>IF(COUNTA('Saisie des résultats'!$CJ$19)=0,"",'Saisie des résultats'!$CJ$19)</f>
        <v/>
      </c>
      <c r="Z85" s="16" t="e">
        <f>IF(COUNTA('Saisie des résultats'!#REF!)=0,"",'Saisie des résultats'!#REF!)</f>
        <v>#REF!</v>
      </c>
      <c r="AA85" s="16" t="str">
        <f>IF(COUNTA('Saisie des résultats'!$CJ$20)=0,"",'Saisie des résultats'!$CJ$20)</f>
        <v/>
      </c>
      <c r="AB85" s="16" t="e">
        <f>IF(COUNTA('Saisie des résultats'!#REF!)=0,"",'Saisie des résultats'!#REF!)</f>
        <v>#REF!</v>
      </c>
      <c r="AC85" s="16" t="str">
        <f>IF(COUNTA('Saisie des résultats'!$CJ$21)=0,"",'Saisie des résultats'!$CJ$21)</f>
        <v/>
      </c>
      <c r="AD85" s="16" t="e">
        <f>IF(COUNTA('Saisie des résultats'!#REF!)=0,"",'Saisie des résultats'!#REF!)</f>
        <v>#REF!</v>
      </c>
      <c r="AE85" s="16" t="str">
        <f>IF(COUNTA('Saisie des résultats'!$CJ$22)=0,"",'Saisie des résultats'!$CJ$22)</f>
        <v/>
      </c>
      <c r="AF85" s="16" t="e">
        <f>IF(COUNTA('Saisie des résultats'!#REF!)=0,"",'Saisie des résultats'!#REF!)</f>
        <v>#REF!</v>
      </c>
      <c r="AG85" s="16" t="str">
        <f>IF(COUNTA('Saisie des résultats'!$CJ$23)=0,"",'Saisie des résultats'!$CJ$23)</f>
        <v/>
      </c>
      <c r="AH85" s="16" t="e">
        <f>IF(COUNTA('Saisie des résultats'!#REF!)=0,"",'Saisie des résultats'!#REF!)</f>
        <v>#REF!</v>
      </c>
      <c r="AI85" s="16" t="str">
        <f>IF(COUNTA('Saisie des résultats'!$CJ$24)=0,"",'Saisie des résultats'!$CJ$24)</f>
        <v/>
      </c>
      <c r="AJ85" s="16" t="e">
        <f>IF(COUNTA('Saisie des résultats'!#REF!)=0,"",'Saisie des résultats'!#REF!)</f>
        <v>#REF!</v>
      </c>
      <c r="AK85" s="16" t="str">
        <f>IF(COUNTA('Saisie des résultats'!$CJ$25)=0,"",'Saisie des résultats'!$CJ$25)</f>
        <v/>
      </c>
      <c r="AL85" s="16" t="e">
        <f>IF(COUNTA('Saisie des résultats'!#REF!)=0,"",'Saisie des résultats'!#REF!)</f>
        <v>#REF!</v>
      </c>
      <c r="AM85" s="16" t="str">
        <f>IF(COUNTA('Saisie des résultats'!$CJ$26)=0,"",'Saisie des résultats'!$CJ$26)</f>
        <v/>
      </c>
      <c r="AN85" s="16" t="e">
        <f>IF(COUNTA('Saisie des résultats'!#REF!)=0,"",'Saisie des résultats'!#REF!)</f>
        <v>#REF!</v>
      </c>
      <c r="AO85" s="16" t="str">
        <f>IF(COUNTA('Saisie des résultats'!$CJ$27)=0,"",'Saisie des résultats'!$CJ$27)</f>
        <v/>
      </c>
      <c r="AP85" s="16" t="str">
        <f>IF(COUNTA('Épreuves facultatives'!$FM$6)=0,"",'Épreuves facultatives'!$FM$6)</f>
        <v/>
      </c>
      <c r="AQ85" s="16" t="str">
        <f>IF(COUNTA('Saisie des résultats'!$CJ$28)=0,"",'Saisie des résultats'!$CJ$28)</f>
        <v/>
      </c>
      <c r="AR85" s="16" t="str">
        <f>IF(COUNTA('Épreuves facultatives'!$FM$7)=0,"",'Épreuves facultatives'!$FM$7)</f>
        <v/>
      </c>
      <c r="AS85" s="16" t="str">
        <f>IF(COUNTA('Saisie des résultats'!$CJ$29)=0,"",'Saisie des résultats'!$CJ$29)</f>
        <v/>
      </c>
      <c r="AT85" s="16" t="str">
        <f>IF(COUNTA('Épreuves facultatives'!$FM$8)=0,"",'Épreuves facultatives'!$FM$8)</f>
        <v/>
      </c>
      <c r="AU85" s="16" t="str">
        <f>IF(COUNTA('Saisie des résultats'!$CJ$30)=0,"",'Saisie des résultats'!$CJ$30)</f>
        <v/>
      </c>
      <c r="AV85" s="16" t="str">
        <f>IF(COUNTA('Épreuves facultatives'!$FM$9)=0,"",'Épreuves facultatives'!$FM$9)</f>
        <v/>
      </c>
      <c r="AW85" s="16" t="str">
        <f>IF(COUNTA('Saisie des résultats'!$CJ$31)=0,"",'Saisie des résultats'!$CJ$31)</f>
        <v/>
      </c>
      <c r="AX85" s="16" t="str">
        <f>IF(COUNTA('Épreuves facultatives'!$FM$10)=0,"",'Épreuves facultatives'!$FM$10)</f>
        <v/>
      </c>
      <c r="AY85" s="16" t="str">
        <f>IF(COUNTA('Épreuves facultatives'!$FL$11)=0,"",'Épreuves facultatives'!$FL$11)</f>
        <v/>
      </c>
      <c r="AZ85" s="16" t="str">
        <f>IF(COUNTA('Épreuves facultatives'!$FM$11)=0,"",'Épreuves facultatives'!$FM$11)</f>
        <v/>
      </c>
      <c r="BA85" s="16" t="str">
        <f>IF(COUNTA('Épreuves facultatives'!$FL$12)=0,"",'Épreuves facultatives'!$FL$12)</f>
        <v/>
      </c>
      <c r="BB85" s="16" t="str">
        <f>IF(COUNTA('Épreuves facultatives'!$FM$12)=0,"",'Épreuves facultatives'!$FM$12)</f>
        <v/>
      </c>
      <c r="BC85" s="16" t="str">
        <f>IF(COUNTA('Épreuves facultatives'!$FL$13)=0,"",'Épreuves facultatives'!$FL$13)</f>
        <v/>
      </c>
      <c r="BD85" s="16" t="str">
        <f>IF(COUNTA('Épreuves facultatives'!$FM$13)=0,"",'Épreuves facultatives'!$FM$13)</f>
        <v/>
      </c>
      <c r="BE85" s="16" t="str">
        <f>IF(COUNTA('Épreuves facultatives'!$FL$14)=0,"",'Épreuves facultatives'!$FL$14)</f>
        <v/>
      </c>
      <c r="BF85" s="16" t="str">
        <f>IF(COUNTA('Épreuves facultatives'!$FM$14)=0,"",'Épreuves facultatives'!$FM$14)</f>
        <v/>
      </c>
      <c r="BG85" s="16" t="str">
        <f>IF(COUNTA('Épreuves facultatives'!$FL$15)=0,"",'Épreuves facultatives'!$FL$15)</f>
        <v/>
      </c>
      <c r="BH85" s="16" t="str">
        <f>IF(COUNTA('Épreuves facultatives'!$FM$15)=0,"",'Épreuves facultatives'!$FM$15)</f>
        <v/>
      </c>
      <c r="BI85" s="16" t="str">
        <f>IF(COUNTA('Saisie des résultats'!$CJ$29)=0,"",'Saisie des résultats'!$CJ$29)</f>
        <v/>
      </c>
      <c r="BJ85" s="16" t="e">
        <f>IF(COUNTA('Saisie des résultats'!#REF!)=0,"",'Saisie des résultats'!#REF!)</f>
        <v>#REF!</v>
      </c>
      <c r="BK85" s="16" t="str">
        <f>IF(COUNTA('Saisie des résultats'!$CJ$28)=0,"",'Saisie des résultats'!$CJ$28)</f>
        <v/>
      </c>
      <c r="BL85" s="16" t="e">
        <f>IF(COUNTA('Saisie des résultats'!#REF!)=0,"",'Saisie des résultats'!#REF!)</f>
        <v>#REF!</v>
      </c>
      <c r="BM85" s="16" t="e">
        <f>IF(COUNTA('Saisie des résultats'!#REF!)=0,"",'Saisie des résultats'!#REF!)</f>
        <v>#REF!</v>
      </c>
      <c r="BZ85" s="217" t="str">
        <f t="shared" si="2"/>
        <v/>
      </c>
      <c r="CB85" s="217" t="str">
        <f t="shared" si="3"/>
        <v/>
      </c>
    </row>
    <row r="86" spans="1:80">
      <c r="A86" s="11" t="str">
        <f>'Liste élèves'!A89</f>
        <v/>
      </c>
      <c r="B86" s="17" t="str">
        <f>références!K84</f>
        <v/>
      </c>
      <c r="C86" s="16" t="str">
        <f>IF(COUNTA('Saisie des résultats'!$CK$8)=0,"",'Saisie des résultats'!$CK$8)</f>
        <v/>
      </c>
      <c r="D86" s="16" t="e">
        <f>IF(COUNTA('Saisie des résultats'!#REF!)=0,"",'Saisie des résultats'!#REF!)</f>
        <v>#REF!</v>
      </c>
      <c r="E86" s="16" t="str">
        <f>IF(COUNTA('Saisie des résultats'!$CK$9)=0,"",'Saisie des résultats'!$CK$9)</f>
        <v/>
      </c>
      <c r="F86" s="16" t="e">
        <f>IF(COUNTA('Saisie des résultats'!#REF!)=0,"",'Saisie des résultats'!#REF!)</f>
        <v>#REF!</v>
      </c>
      <c r="G86" s="16" t="str">
        <f>IF(COUNTA('Saisie des résultats'!$CK$10)=0,"",'Saisie des résultats'!$CK$10)</f>
        <v/>
      </c>
      <c r="H86" s="16" t="e">
        <f>IF(COUNTA('Saisie des résultats'!#REF!)=0,"",'Saisie des résultats'!#REF!)</f>
        <v>#REF!</v>
      </c>
      <c r="I86" s="16" t="str">
        <f>IF(COUNTA('Saisie des résultats'!$CK$11)=0,"",'Saisie des résultats'!$CK$11)</f>
        <v/>
      </c>
      <c r="J86" s="16" t="e">
        <f>IF(COUNTA('Saisie des résultats'!#REF!)=0,"",'Saisie des résultats'!#REF!)</f>
        <v>#REF!</v>
      </c>
      <c r="K86" s="16" t="str">
        <f>IF(COUNTA('Saisie des résultats'!$CK$12)=0,"",'Saisie des résultats'!$CK$12)</f>
        <v/>
      </c>
      <c r="L86" s="16" t="e">
        <f>IF(COUNTA('Saisie des résultats'!#REF!)=0,"",'Saisie des résultats'!#REF!)</f>
        <v>#REF!</v>
      </c>
      <c r="M86" s="16" t="str">
        <f>IF(COUNTA('Saisie des résultats'!$CK$13)=0,"",'Saisie des résultats'!$CK$13)</f>
        <v/>
      </c>
      <c r="N86" s="16" t="e">
        <f>IF(COUNTA('Saisie des résultats'!#REF!)=0,"",'Saisie des résultats'!#REF!)</f>
        <v>#REF!</v>
      </c>
      <c r="O86" s="16" t="str">
        <f>IF(COUNTA('Saisie des résultats'!$CK$14)=0,"",'Saisie des résultats'!$CK$14)</f>
        <v/>
      </c>
      <c r="P86" s="16" t="e">
        <f>IF(COUNTA('Saisie des résultats'!#REF!)=0,"",'Saisie des résultats'!#REF!)</f>
        <v>#REF!</v>
      </c>
      <c r="Q86" s="16" t="str">
        <f>IF(COUNTA('Saisie des résultats'!$CK$15)=0,"",'Saisie des résultats'!$CK$15)</f>
        <v/>
      </c>
      <c r="R86" s="16" t="e">
        <f>IF(COUNTA('Saisie des résultats'!#REF!)=0,"",'Saisie des résultats'!#REF!)</f>
        <v>#REF!</v>
      </c>
      <c r="S86" s="16" t="str">
        <f>IF(COUNTA('Saisie des résultats'!$CK$16)=0,"",'Saisie des résultats'!$CK$16)</f>
        <v/>
      </c>
      <c r="T86" s="16" t="e">
        <f>IF(COUNTA('Saisie des résultats'!#REF!)=0,"",'Saisie des résultats'!#REF!)</f>
        <v>#REF!</v>
      </c>
      <c r="U86" s="16" t="str">
        <f>IF(COUNTA('Saisie des résultats'!$CK$17)=0,"",'Saisie des résultats'!$CK$17)</f>
        <v/>
      </c>
      <c r="V86" s="16" t="e">
        <f>IF(COUNTA('Saisie des résultats'!#REF!)=0,"",'Saisie des résultats'!#REF!)</f>
        <v>#REF!</v>
      </c>
      <c r="W86" s="16" t="str">
        <f>IF(COUNTA('Saisie des résultats'!$CK$18)=0,"",'Saisie des résultats'!$CK$18)</f>
        <v/>
      </c>
      <c r="X86" s="16" t="e">
        <f>IF(COUNTA('Saisie des résultats'!#REF!)=0,"",'Saisie des résultats'!#REF!)</f>
        <v>#REF!</v>
      </c>
      <c r="Y86" s="16" t="str">
        <f>IF(COUNTA('Saisie des résultats'!$CK$19)=0,"",'Saisie des résultats'!$CK$19)</f>
        <v/>
      </c>
      <c r="Z86" s="16" t="e">
        <f>IF(COUNTA('Saisie des résultats'!#REF!)=0,"",'Saisie des résultats'!#REF!)</f>
        <v>#REF!</v>
      </c>
      <c r="AA86" s="16" t="str">
        <f>IF(COUNTA('Saisie des résultats'!$CK$20)=0,"",'Saisie des résultats'!$CK$20)</f>
        <v/>
      </c>
      <c r="AB86" s="16" t="e">
        <f>IF(COUNTA('Saisie des résultats'!#REF!)=0,"",'Saisie des résultats'!#REF!)</f>
        <v>#REF!</v>
      </c>
      <c r="AC86" s="16" t="str">
        <f>IF(COUNTA('Saisie des résultats'!$CK$21)=0,"",'Saisie des résultats'!$CK$21)</f>
        <v/>
      </c>
      <c r="AD86" s="16" t="e">
        <f>IF(COUNTA('Saisie des résultats'!#REF!)=0,"",'Saisie des résultats'!#REF!)</f>
        <v>#REF!</v>
      </c>
      <c r="AE86" s="16" t="str">
        <f>IF(COUNTA('Saisie des résultats'!$CK$22)=0,"",'Saisie des résultats'!$CK$22)</f>
        <v/>
      </c>
      <c r="AF86" s="16" t="e">
        <f>IF(COUNTA('Saisie des résultats'!#REF!)=0,"",'Saisie des résultats'!#REF!)</f>
        <v>#REF!</v>
      </c>
      <c r="AG86" s="16" t="str">
        <f>IF(COUNTA('Saisie des résultats'!$CK$23)=0,"",'Saisie des résultats'!$CK$23)</f>
        <v/>
      </c>
      <c r="AH86" s="16" t="e">
        <f>IF(COUNTA('Saisie des résultats'!#REF!)=0,"",'Saisie des résultats'!#REF!)</f>
        <v>#REF!</v>
      </c>
      <c r="AI86" s="16" t="str">
        <f>IF(COUNTA('Saisie des résultats'!$CK$24)=0,"",'Saisie des résultats'!$CK$24)</f>
        <v/>
      </c>
      <c r="AJ86" s="16" t="e">
        <f>IF(COUNTA('Saisie des résultats'!#REF!)=0,"",'Saisie des résultats'!#REF!)</f>
        <v>#REF!</v>
      </c>
      <c r="AK86" s="16" t="str">
        <f>IF(COUNTA('Saisie des résultats'!$CK$25)=0,"",'Saisie des résultats'!$CK$25)</f>
        <v/>
      </c>
      <c r="AL86" s="16" t="e">
        <f>IF(COUNTA('Saisie des résultats'!#REF!)=0,"",'Saisie des résultats'!#REF!)</f>
        <v>#REF!</v>
      </c>
      <c r="AM86" s="16" t="str">
        <f>IF(COUNTA('Saisie des résultats'!$CK$26)=0,"",'Saisie des résultats'!$CK$26)</f>
        <v/>
      </c>
      <c r="AN86" s="16" t="e">
        <f>IF(COUNTA('Saisie des résultats'!#REF!)=0,"",'Saisie des résultats'!#REF!)</f>
        <v>#REF!</v>
      </c>
      <c r="AO86" s="16" t="str">
        <f>IF(COUNTA('Saisie des résultats'!$CK$27)=0,"",'Saisie des résultats'!$CK$27)</f>
        <v/>
      </c>
      <c r="AP86" s="16" t="str">
        <f>IF(COUNTA('Épreuves facultatives'!$FO$6)=0,"",'Épreuves facultatives'!$FO$6)</f>
        <v/>
      </c>
      <c r="AQ86" s="16" t="str">
        <f>IF(COUNTA('Saisie des résultats'!$CK$28)=0,"",'Saisie des résultats'!$CK$28)</f>
        <v/>
      </c>
      <c r="AR86" s="16" t="str">
        <f>IF(COUNTA('Épreuves facultatives'!$FO$7)=0,"",'Épreuves facultatives'!$FO$7)</f>
        <v/>
      </c>
      <c r="AS86" s="16" t="str">
        <f>IF(COUNTA('Saisie des résultats'!$CK$29)=0,"",'Saisie des résultats'!$CK$29)</f>
        <v/>
      </c>
      <c r="AT86" s="16" t="str">
        <f>IF(COUNTA('Épreuves facultatives'!$FO$8)=0,"",'Épreuves facultatives'!$FO$8)</f>
        <v/>
      </c>
      <c r="AU86" s="16" t="str">
        <f>IF(COUNTA('Saisie des résultats'!$CK$30)=0,"",'Saisie des résultats'!$CK$30)</f>
        <v/>
      </c>
      <c r="AV86" s="16" t="str">
        <f>IF(COUNTA('Épreuves facultatives'!$FO$9)=0,"",'Épreuves facultatives'!$FO$9)</f>
        <v/>
      </c>
      <c r="AW86" s="16" t="str">
        <f>IF(COUNTA('Saisie des résultats'!$CK$31)=0,"",'Saisie des résultats'!$CK$31)</f>
        <v/>
      </c>
      <c r="AX86" s="16" t="str">
        <f>IF(COUNTA('Épreuves facultatives'!$FO$10)=0,"",'Épreuves facultatives'!$FO$10)</f>
        <v/>
      </c>
      <c r="AY86" s="16" t="str">
        <f>IF(COUNTA('Épreuves facultatives'!$FN$11)=0,"",'Épreuves facultatives'!$FN$11)</f>
        <v/>
      </c>
      <c r="AZ86" s="16" t="str">
        <f>IF(COUNTA('Épreuves facultatives'!$FO$11)=0,"",'Épreuves facultatives'!$FO$11)</f>
        <v/>
      </c>
      <c r="BA86" s="16" t="str">
        <f>IF(COUNTA('Épreuves facultatives'!$FN$12)=0,"",'Épreuves facultatives'!$FN$12)</f>
        <v/>
      </c>
      <c r="BB86" s="16" t="str">
        <f>IF(COUNTA('Épreuves facultatives'!$FO$12)=0,"",'Épreuves facultatives'!$FO$12)</f>
        <v/>
      </c>
      <c r="BC86" s="16" t="str">
        <f>IF(COUNTA('Épreuves facultatives'!$FN$13)=0,"",'Épreuves facultatives'!$FN$13)</f>
        <v/>
      </c>
      <c r="BD86" s="16" t="str">
        <f>IF(COUNTA('Épreuves facultatives'!$FO$13)=0,"",'Épreuves facultatives'!$FO$13)</f>
        <v/>
      </c>
      <c r="BE86" s="16" t="str">
        <f>IF(COUNTA('Épreuves facultatives'!$FN$14)=0,"",'Épreuves facultatives'!$FN$14)</f>
        <v/>
      </c>
      <c r="BF86" s="16" t="str">
        <f>IF(COUNTA('Épreuves facultatives'!$FO$14)=0,"",'Épreuves facultatives'!$FO$14)</f>
        <v/>
      </c>
      <c r="BG86" s="16" t="str">
        <f>IF(COUNTA('Épreuves facultatives'!$FN$15)=0,"",'Épreuves facultatives'!$FN$15)</f>
        <v/>
      </c>
      <c r="BH86" s="16" t="str">
        <f>IF(COUNTA('Épreuves facultatives'!$FO$15)=0,"",'Épreuves facultatives'!$FO$15)</f>
        <v/>
      </c>
      <c r="BI86" s="16" t="str">
        <f>IF(COUNTA('Saisie des résultats'!$CK$29)=0,"",'Saisie des résultats'!$CK$29)</f>
        <v/>
      </c>
      <c r="BJ86" s="16" t="e">
        <f>IF(COUNTA('Saisie des résultats'!#REF!)=0,"",'Saisie des résultats'!#REF!)</f>
        <v>#REF!</v>
      </c>
      <c r="BK86" s="16" t="str">
        <f>IF(COUNTA('Saisie des résultats'!$CK$28)=0,"",'Saisie des résultats'!$CK$28)</f>
        <v/>
      </c>
      <c r="BL86" s="16" t="e">
        <f>IF(COUNTA('Saisie des résultats'!#REF!)=0,"",'Saisie des résultats'!#REF!)</f>
        <v>#REF!</v>
      </c>
      <c r="BM86" s="16" t="e">
        <f>IF(COUNTA('Saisie des résultats'!#REF!)=0,"",'Saisie des résultats'!#REF!)</f>
        <v>#REF!</v>
      </c>
      <c r="BZ86" s="217" t="str">
        <f t="shared" si="2"/>
        <v/>
      </c>
      <c r="CB86" s="217" t="str">
        <f t="shared" si="3"/>
        <v/>
      </c>
    </row>
    <row r="87" spans="1:80">
      <c r="A87" s="11" t="str">
        <f>'Liste élèves'!A90</f>
        <v/>
      </c>
      <c r="B87" s="17" t="str">
        <f>références!K85</f>
        <v/>
      </c>
      <c r="C87" s="16" t="str">
        <f>IF(COUNTA('Saisie des résultats'!$CL$8)=0,"",'Saisie des résultats'!$CL$8)</f>
        <v/>
      </c>
      <c r="D87" s="16" t="e">
        <f>IF(COUNTA('Saisie des résultats'!#REF!)=0,"",'Saisie des résultats'!#REF!)</f>
        <v>#REF!</v>
      </c>
      <c r="E87" s="16" t="str">
        <f>IF(COUNTA('Saisie des résultats'!$CL$9)=0,"",'Saisie des résultats'!$CL$9)</f>
        <v/>
      </c>
      <c r="F87" s="16" t="e">
        <f>IF(COUNTA('Saisie des résultats'!#REF!)=0,"",'Saisie des résultats'!#REF!)</f>
        <v>#REF!</v>
      </c>
      <c r="G87" s="16" t="str">
        <f>IF(COUNTA('Saisie des résultats'!$CL$10)=0,"",'Saisie des résultats'!$CL$10)</f>
        <v/>
      </c>
      <c r="H87" s="16" t="e">
        <f>IF(COUNTA('Saisie des résultats'!#REF!)=0,"",'Saisie des résultats'!#REF!)</f>
        <v>#REF!</v>
      </c>
      <c r="I87" s="16" t="str">
        <f>IF(COUNTA('Saisie des résultats'!$CL$11)=0,"",'Saisie des résultats'!$CL$11)</f>
        <v/>
      </c>
      <c r="J87" s="16" t="e">
        <f>IF(COUNTA('Saisie des résultats'!#REF!)=0,"",'Saisie des résultats'!#REF!)</f>
        <v>#REF!</v>
      </c>
      <c r="K87" s="16" t="str">
        <f>IF(COUNTA('Saisie des résultats'!$CL$12)=0,"",'Saisie des résultats'!$CL$12)</f>
        <v/>
      </c>
      <c r="L87" s="16" t="e">
        <f>IF(COUNTA('Saisie des résultats'!#REF!)=0,"",'Saisie des résultats'!#REF!)</f>
        <v>#REF!</v>
      </c>
      <c r="M87" s="16" t="str">
        <f>IF(COUNTA('Saisie des résultats'!$CL$13)=0,"",'Saisie des résultats'!$CL$13)</f>
        <v/>
      </c>
      <c r="N87" s="16" t="e">
        <f>IF(COUNTA('Saisie des résultats'!#REF!)=0,"",'Saisie des résultats'!#REF!)</f>
        <v>#REF!</v>
      </c>
      <c r="O87" s="16" t="str">
        <f>IF(COUNTA('Saisie des résultats'!$CL$14)=0,"",'Saisie des résultats'!$CL$14)</f>
        <v/>
      </c>
      <c r="P87" s="16" t="e">
        <f>IF(COUNTA('Saisie des résultats'!#REF!)=0,"",'Saisie des résultats'!#REF!)</f>
        <v>#REF!</v>
      </c>
      <c r="Q87" s="16" t="str">
        <f>IF(COUNTA('Saisie des résultats'!$CL$15)=0,"",'Saisie des résultats'!$CL$15)</f>
        <v/>
      </c>
      <c r="R87" s="16" t="e">
        <f>IF(COUNTA('Saisie des résultats'!#REF!)=0,"",'Saisie des résultats'!#REF!)</f>
        <v>#REF!</v>
      </c>
      <c r="S87" s="16" t="str">
        <f>IF(COUNTA('Saisie des résultats'!$CL$16)=0,"",'Saisie des résultats'!$CL$16)</f>
        <v/>
      </c>
      <c r="T87" s="16" t="e">
        <f>IF(COUNTA('Saisie des résultats'!#REF!)=0,"",'Saisie des résultats'!#REF!)</f>
        <v>#REF!</v>
      </c>
      <c r="U87" s="16" t="str">
        <f>IF(COUNTA('Saisie des résultats'!$CL$17)=0,"",'Saisie des résultats'!$CL$17)</f>
        <v/>
      </c>
      <c r="V87" s="16" t="e">
        <f>IF(COUNTA('Saisie des résultats'!#REF!)=0,"",'Saisie des résultats'!#REF!)</f>
        <v>#REF!</v>
      </c>
      <c r="W87" s="16" t="str">
        <f>IF(COUNTA('Saisie des résultats'!$CL$18)=0,"",'Saisie des résultats'!$CL$18)</f>
        <v/>
      </c>
      <c r="X87" s="16" t="e">
        <f>IF(COUNTA('Saisie des résultats'!#REF!)=0,"",'Saisie des résultats'!#REF!)</f>
        <v>#REF!</v>
      </c>
      <c r="Y87" s="16" t="str">
        <f>IF(COUNTA('Saisie des résultats'!$CL$19)=0,"",'Saisie des résultats'!$CL$19)</f>
        <v/>
      </c>
      <c r="Z87" s="16" t="e">
        <f>IF(COUNTA('Saisie des résultats'!#REF!)=0,"",'Saisie des résultats'!#REF!)</f>
        <v>#REF!</v>
      </c>
      <c r="AA87" s="16" t="str">
        <f>IF(COUNTA('Saisie des résultats'!$CL$20)=0,"",'Saisie des résultats'!$CL$20)</f>
        <v/>
      </c>
      <c r="AB87" s="16" t="e">
        <f>IF(COUNTA('Saisie des résultats'!#REF!)=0,"",'Saisie des résultats'!#REF!)</f>
        <v>#REF!</v>
      </c>
      <c r="AC87" s="16" t="str">
        <f>IF(COUNTA('Saisie des résultats'!$CL$21)=0,"",'Saisie des résultats'!$CL$21)</f>
        <v/>
      </c>
      <c r="AD87" s="16" t="e">
        <f>IF(COUNTA('Saisie des résultats'!#REF!)=0,"",'Saisie des résultats'!#REF!)</f>
        <v>#REF!</v>
      </c>
      <c r="AE87" s="16" t="str">
        <f>IF(COUNTA('Saisie des résultats'!$CL$22)=0,"",'Saisie des résultats'!$CL$22)</f>
        <v/>
      </c>
      <c r="AF87" s="16" t="e">
        <f>IF(COUNTA('Saisie des résultats'!#REF!)=0,"",'Saisie des résultats'!#REF!)</f>
        <v>#REF!</v>
      </c>
      <c r="AG87" s="16" t="str">
        <f>IF(COUNTA('Saisie des résultats'!$CL$23)=0,"",'Saisie des résultats'!$CL$23)</f>
        <v/>
      </c>
      <c r="AH87" s="16" t="e">
        <f>IF(COUNTA('Saisie des résultats'!#REF!)=0,"",'Saisie des résultats'!#REF!)</f>
        <v>#REF!</v>
      </c>
      <c r="AI87" s="16" t="str">
        <f>IF(COUNTA('Saisie des résultats'!$CL$24)=0,"",'Saisie des résultats'!$CL$24)</f>
        <v/>
      </c>
      <c r="AJ87" s="16" t="e">
        <f>IF(COUNTA('Saisie des résultats'!#REF!)=0,"",'Saisie des résultats'!#REF!)</f>
        <v>#REF!</v>
      </c>
      <c r="AK87" s="16" t="str">
        <f>IF(COUNTA('Saisie des résultats'!$CL$25)=0,"",'Saisie des résultats'!$CL$25)</f>
        <v/>
      </c>
      <c r="AL87" s="16" t="e">
        <f>IF(COUNTA('Saisie des résultats'!#REF!)=0,"",'Saisie des résultats'!#REF!)</f>
        <v>#REF!</v>
      </c>
      <c r="AM87" s="16" t="str">
        <f>IF(COUNTA('Saisie des résultats'!$CL$26)=0,"",'Saisie des résultats'!$CL$26)</f>
        <v/>
      </c>
      <c r="AN87" s="16" t="e">
        <f>IF(COUNTA('Saisie des résultats'!#REF!)=0,"",'Saisie des résultats'!#REF!)</f>
        <v>#REF!</v>
      </c>
      <c r="AO87" s="16" t="str">
        <f>IF(COUNTA('Saisie des résultats'!$CL$27)=0,"",'Saisie des résultats'!$CL$27)</f>
        <v/>
      </c>
      <c r="AP87" s="16" t="str">
        <f>IF(COUNTA('Épreuves facultatives'!$FQ$6)=0,"",'Épreuves facultatives'!$FQ$6)</f>
        <v/>
      </c>
      <c r="AQ87" s="16" t="str">
        <f>IF(COUNTA('Saisie des résultats'!$CL$28)=0,"",'Saisie des résultats'!$CL$28)</f>
        <v/>
      </c>
      <c r="AR87" s="16" t="str">
        <f>IF(COUNTA('Épreuves facultatives'!$FQ$7)=0,"",'Épreuves facultatives'!$FQ$7)</f>
        <v/>
      </c>
      <c r="AS87" s="16" t="str">
        <f>IF(COUNTA('Saisie des résultats'!$CL$29)=0,"",'Saisie des résultats'!$CL$29)</f>
        <v/>
      </c>
      <c r="AT87" s="16" t="str">
        <f>IF(COUNTA('Épreuves facultatives'!$FQ$8)=0,"",'Épreuves facultatives'!$FQ$8)</f>
        <v/>
      </c>
      <c r="AU87" s="16" t="str">
        <f>IF(COUNTA('Saisie des résultats'!$CL$30)=0,"",'Saisie des résultats'!$CL$30)</f>
        <v/>
      </c>
      <c r="AV87" s="16" t="str">
        <f>IF(COUNTA('Épreuves facultatives'!$FQ$9)=0,"",'Épreuves facultatives'!$FQ$9)</f>
        <v/>
      </c>
      <c r="AW87" s="16" t="str">
        <f>IF(COUNTA('Saisie des résultats'!$CL$31)=0,"",'Saisie des résultats'!$CL$31)</f>
        <v/>
      </c>
      <c r="AX87" s="16" t="str">
        <f>IF(COUNTA('Épreuves facultatives'!$FQ$10)=0,"",'Épreuves facultatives'!$FQ$10)</f>
        <v/>
      </c>
      <c r="AY87" s="16" t="str">
        <f>IF(COUNTA('Épreuves facultatives'!$FP$11)=0,"",'Épreuves facultatives'!$FP$11)</f>
        <v/>
      </c>
      <c r="AZ87" s="16" t="str">
        <f>IF(COUNTA('Épreuves facultatives'!$FQ$11)=0,"",'Épreuves facultatives'!$FQ$11)</f>
        <v/>
      </c>
      <c r="BA87" s="16" t="str">
        <f>IF(COUNTA('Épreuves facultatives'!$FP$12)=0,"",'Épreuves facultatives'!$FP$12)</f>
        <v/>
      </c>
      <c r="BB87" s="16" t="str">
        <f>IF(COUNTA('Épreuves facultatives'!$FQ$12)=0,"",'Épreuves facultatives'!$FQ$12)</f>
        <v/>
      </c>
      <c r="BC87" s="16" t="str">
        <f>IF(COUNTA('Épreuves facultatives'!$FP$13)=0,"",'Épreuves facultatives'!$FP$13)</f>
        <v/>
      </c>
      <c r="BD87" s="16" t="str">
        <f>IF(COUNTA('Épreuves facultatives'!$FQ$13)=0,"",'Épreuves facultatives'!$FQ$13)</f>
        <v/>
      </c>
      <c r="BE87" s="16" t="str">
        <f>IF(COUNTA('Épreuves facultatives'!$FP$14)=0,"",'Épreuves facultatives'!$FP$14)</f>
        <v/>
      </c>
      <c r="BF87" s="16" t="str">
        <f>IF(COUNTA('Épreuves facultatives'!$FQ$14)=0,"",'Épreuves facultatives'!$FQ$14)</f>
        <v/>
      </c>
      <c r="BG87" s="16" t="str">
        <f>IF(COUNTA('Épreuves facultatives'!$FP$15)=0,"",'Épreuves facultatives'!$FP$15)</f>
        <v/>
      </c>
      <c r="BH87" s="16" t="str">
        <f>IF(COUNTA('Épreuves facultatives'!$FQ$15)=0,"",'Épreuves facultatives'!$FQ$15)</f>
        <v/>
      </c>
      <c r="BI87" s="16" t="str">
        <f>IF(COUNTA('Saisie des résultats'!$CL$29)=0,"",'Saisie des résultats'!$CL$29)</f>
        <v/>
      </c>
      <c r="BJ87" s="16" t="e">
        <f>IF(COUNTA('Saisie des résultats'!#REF!)=0,"",'Saisie des résultats'!#REF!)</f>
        <v>#REF!</v>
      </c>
      <c r="BK87" s="16" t="str">
        <f>IF(COUNTA('Saisie des résultats'!$CL$28)=0,"",'Saisie des résultats'!$CL$28)</f>
        <v/>
      </c>
      <c r="BL87" s="16" t="e">
        <f>IF(COUNTA('Saisie des résultats'!#REF!)=0,"",'Saisie des résultats'!#REF!)</f>
        <v>#REF!</v>
      </c>
      <c r="BM87" s="16" t="e">
        <f>IF(COUNTA('Saisie des résultats'!#REF!)=0,"",'Saisie des résultats'!#REF!)</f>
        <v>#REF!</v>
      </c>
      <c r="BZ87" s="217" t="str">
        <f t="shared" si="2"/>
        <v/>
      </c>
      <c r="CB87" s="217" t="str">
        <f t="shared" si="3"/>
        <v/>
      </c>
    </row>
    <row r="88" spans="1:80">
      <c r="A88" s="11" t="str">
        <f>'Liste élèves'!A91</f>
        <v/>
      </c>
      <c r="B88" s="17" t="str">
        <f>références!K86</f>
        <v/>
      </c>
      <c r="C88" s="16" t="str">
        <f>IF(COUNTA('Saisie des résultats'!$CM$8)=0,"",'Saisie des résultats'!$CM$8)</f>
        <v/>
      </c>
      <c r="D88" s="16" t="e">
        <f>IF(COUNTA('Saisie des résultats'!#REF!)=0,"",'Saisie des résultats'!#REF!)</f>
        <v>#REF!</v>
      </c>
      <c r="E88" s="16" t="str">
        <f>IF(COUNTA('Saisie des résultats'!$CM$9)=0,"",'Saisie des résultats'!$CM$9)</f>
        <v/>
      </c>
      <c r="F88" s="16" t="e">
        <f>IF(COUNTA('Saisie des résultats'!#REF!)=0,"",'Saisie des résultats'!#REF!)</f>
        <v>#REF!</v>
      </c>
      <c r="G88" s="16" t="str">
        <f>IF(COUNTA('Saisie des résultats'!$CM$10)=0,"",'Saisie des résultats'!$CM$10)</f>
        <v/>
      </c>
      <c r="H88" s="16" t="e">
        <f>IF(COUNTA('Saisie des résultats'!#REF!)=0,"",'Saisie des résultats'!#REF!)</f>
        <v>#REF!</v>
      </c>
      <c r="I88" s="16" t="str">
        <f>IF(COUNTA('Saisie des résultats'!$CM$11)=0,"",'Saisie des résultats'!$CM$11)</f>
        <v/>
      </c>
      <c r="J88" s="16" t="e">
        <f>IF(COUNTA('Saisie des résultats'!#REF!)=0,"",'Saisie des résultats'!#REF!)</f>
        <v>#REF!</v>
      </c>
      <c r="K88" s="16" t="str">
        <f>IF(COUNTA('Saisie des résultats'!$CM$12)=0,"",'Saisie des résultats'!$CM$12)</f>
        <v/>
      </c>
      <c r="L88" s="16" t="e">
        <f>IF(COUNTA('Saisie des résultats'!#REF!)=0,"",'Saisie des résultats'!#REF!)</f>
        <v>#REF!</v>
      </c>
      <c r="M88" s="16" t="str">
        <f>IF(COUNTA('Saisie des résultats'!$CM$13)=0,"",'Saisie des résultats'!$CM$13)</f>
        <v/>
      </c>
      <c r="N88" s="16" t="e">
        <f>IF(COUNTA('Saisie des résultats'!#REF!)=0,"",'Saisie des résultats'!#REF!)</f>
        <v>#REF!</v>
      </c>
      <c r="O88" s="16" t="str">
        <f>IF(COUNTA('Saisie des résultats'!$CM$14)=0,"",'Saisie des résultats'!$CM$14)</f>
        <v/>
      </c>
      <c r="P88" s="16" t="e">
        <f>IF(COUNTA('Saisie des résultats'!#REF!)=0,"",'Saisie des résultats'!#REF!)</f>
        <v>#REF!</v>
      </c>
      <c r="Q88" s="16" t="str">
        <f>IF(COUNTA('Saisie des résultats'!$CM$15)=0,"",'Saisie des résultats'!$CM$15)</f>
        <v/>
      </c>
      <c r="R88" s="16" t="e">
        <f>IF(COUNTA('Saisie des résultats'!#REF!)=0,"",'Saisie des résultats'!#REF!)</f>
        <v>#REF!</v>
      </c>
      <c r="S88" s="16" t="str">
        <f>IF(COUNTA('Saisie des résultats'!$CM$16)=0,"",'Saisie des résultats'!$CM$16)</f>
        <v/>
      </c>
      <c r="T88" s="16" t="e">
        <f>IF(COUNTA('Saisie des résultats'!#REF!)=0,"",'Saisie des résultats'!#REF!)</f>
        <v>#REF!</v>
      </c>
      <c r="U88" s="16" t="str">
        <f>IF(COUNTA('Saisie des résultats'!$CM$17)=0,"",'Saisie des résultats'!$CM$17)</f>
        <v/>
      </c>
      <c r="V88" s="16" t="e">
        <f>IF(COUNTA('Saisie des résultats'!#REF!)=0,"",'Saisie des résultats'!#REF!)</f>
        <v>#REF!</v>
      </c>
      <c r="W88" s="16" t="str">
        <f>IF(COUNTA('Saisie des résultats'!$CM$18)=0,"",'Saisie des résultats'!$CM$18)</f>
        <v/>
      </c>
      <c r="X88" s="16" t="e">
        <f>IF(COUNTA('Saisie des résultats'!#REF!)=0,"",'Saisie des résultats'!#REF!)</f>
        <v>#REF!</v>
      </c>
      <c r="Y88" s="16" t="str">
        <f>IF(COUNTA('Saisie des résultats'!$CM$19)=0,"",'Saisie des résultats'!$CM$19)</f>
        <v/>
      </c>
      <c r="Z88" s="16" t="e">
        <f>IF(COUNTA('Saisie des résultats'!#REF!)=0,"",'Saisie des résultats'!#REF!)</f>
        <v>#REF!</v>
      </c>
      <c r="AA88" s="16" t="str">
        <f>IF(COUNTA('Saisie des résultats'!$CM$20)=0,"",'Saisie des résultats'!$CM$20)</f>
        <v/>
      </c>
      <c r="AB88" s="16" t="e">
        <f>IF(COUNTA('Saisie des résultats'!#REF!)=0,"",'Saisie des résultats'!#REF!)</f>
        <v>#REF!</v>
      </c>
      <c r="AC88" s="16" t="str">
        <f>IF(COUNTA('Saisie des résultats'!$CM$21)=0,"",'Saisie des résultats'!$CM$21)</f>
        <v/>
      </c>
      <c r="AD88" s="16" t="e">
        <f>IF(COUNTA('Saisie des résultats'!#REF!)=0,"",'Saisie des résultats'!#REF!)</f>
        <v>#REF!</v>
      </c>
      <c r="AE88" s="16" t="str">
        <f>IF(COUNTA('Saisie des résultats'!$CM$22)=0,"",'Saisie des résultats'!$CM$22)</f>
        <v/>
      </c>
      <c r="AF88" s="16" t="e">
        <f>IF(COUNTA('Saisie des résultats'!#REF!)=0,"",'Saisie des résultats'!#REF!)</f>
        <v>#REF!</v>
      </c>
      <c r="AG88" s="16" t="str">
        <f>IF(COUNTA('Saisie des résultats'!$CM$23)=0,"",'Saisie des résultats'!$CM$23)</f>
        <v/>
      </c>
      <c r="AH88" s="16" t="e">
        <f>IF(COUNTA('Saisie des résultats'!#REF!)=0,"",'Saisie des résultats'!#REF!)</f>
        <v>#REF!</v>
      </c>
      <c r="AI88" s="16" t="str">
        <f>IF(COUNTA('Saisie des résultats'!$CM$24)=0,"",'Saisie des résultats'!$CM$24)</f>
        <v/>
      </c>
      <c r="AJ88" s="16" t="e">
        <f>IF(COUNTA('Saisie des résultats'!#REF!)=0,"",'Saisie des résultats'!#REF!)</f>
        <v>#REF!</v>
      </c>
      <c r="AK88" s="16" t="str">
        <f>IF(COUNTA('Saisie des résultats'!$CM$25)=0,"",'Saisie des résultats'!$CM$25)</f>
        <v/>
      </c>
      <c r="AL88" s="16" t="e">
        <f>IF(COUNTA('Saisie des résultats'!#REF!)=0,"",'Saisie des résultats'!#REF!)</f>
        <v>#REF!</v>
      </c>
      <c r="AM88" s="16" t="str">
        <f>IF(COUNTA('Saisie des résultats'!$CM$26)=0,"",'Saisie des résultats'!$CM$26)</f>
        <v/>
      </c>
      <c r="AN88" s="16" t="e">
        <f>IF(COUNTA('Saisie des résultats'!#REF!)=0,"",'Saisie des résultats'!#REF!)</f>
        <v>#REF!</v>
      </c>
      <c r="AO88" s="16" t="str">
        <f>IF(COUNTA('Saisie des résultats'!$CM$27)=0,"",'Saisie des résultats'!$CM$27)</f>
        <v/>
      </c>
      <c r="AP88" s="16" t="str">
        <f>IF(COUNTA('Épreuves facultatives'!$FS$6)=0,"",'Épreuves facultatives'!$FS$6)</f>
        <v/>
      </c>
      <c r="AQ88" s="16" t="str">
        <f>IF(COUNTA('Saisie des résultats'!$CM$28)=0,"",'Saisie des résultats'!$CM$28)</f>
        <v/>
      </c>
      <c r="AR88" s="16" t="str">
        <f>IF(COUNTA('Épreuves facultatives'!$FS$7)=0,"",'Épreuves facultatives'!$FS$7)</f>
        <v/>
      </c>
      <c r="AS88" s="16" t="str">
        <f>IF(COUNTA('Saisie des résultats'!$CM$29)=0,"",'Saisie des résultats'!$CM$29)</f>
        <v/>
      </c>
      <c r="AT88" s="16" t="str">
        <f>IF(COUNTA('Épreuves facultatives'!$FS$8)=0,"",'Épreuves facultatives'!$FS$8)</f>
        <v/>
      </c>
      <c r="AU88" s="16" t="str">
        <f>IF(COUNTA('Saisie des résultats'!$CM$30)=0,"",'Saisie des résultats'!$CM$30)</f>
        <v/>
      </c>
      <c r="AV88" s="16" t="str">
        <f>IF(COUNTA('Épreuves facultatives'!$FS$9)=0,"",'Épreuves facultatives'!$FS$9)</f>
        <v/>
      </c>
      <c r="AW88" s="16" t="str">
        <f>IF(COUNTA('Saisie des résultats'!$CM$31)=0,"",'Saisie des résultats'!$CM$31)</f>
        <v/>
      </c>
      <c r="AX88" s="16" t="str">
        <f>IF(COUNTA('Épreuves facultatives'!$FS$10)=0,"",'Épreuves facultatives'!$FS$10)</f>
        <v/>
      </c>
      <c r="AY88" s="16" t="str">
        <f>IF(COUNTA('Épreuves facultatives'!$FR$11)=0,"",'Épreuves facultatives'!$FR$11)</f>
        <v/>
      </c>
      <c r="AZ88" s="16" t="str">
        <f>IF(COUNTA('Épreuves facultatives'!$FS$11)=0,"",'Épreuves facultatives'!$FS$11)</f>
        <v/>
      </c>
      <c r="BA88" s="16" t="str">
        <f>IF(COUNTA('Épreuves facultatives'!$FR$12)=0,"",'Épreuves facultatives'!$FR$12)</f>
        <v/>
      </c>
      <c r="BB88" s="16" t="str">
        <f>IF(COUNTA('Épreuves facultatives'!$FS$12)=0,"",'Épreuves facultatives'!$FS$12)</f>
        <v/>
      </c>
      <c r="BC88" s="16" t="str">
        <f>IF(COUNTA('Épreuves facultatives'!$FR$13)=0,"",'Épreuves facultatives'!$FR$13)</f>
        <v/>
      </c>
      <c r="BD88" s="16" t="str">
        <f>IF(COUNTA('Épreuves facultatives'!$FS$13)=0,"",'Épreuves facultatives'!$FS$13)</f>
        <v/>
      </c>
      <c r="BE88" s="16" t="str">
        <f>IF(COUNTA('Épreuves facultatives'!$FR$14)=0,"",'Épreuves facultatives'!$FR$14)</f>
        <v/>
      </c>
      <c r="BF88" s="16" t="str">
        <f>IF(COUNTA('Épreuves facultatives'!$FS$14)=0,"",'Épreuves facultatives'!$FS$14)</f>
        <v/>
      </c>
      <c r="BG88" s="16" t="str">
        <f>IF(COUNTA('Épreuves facultatives'!$FR$15)=0,"",'Épreuves facultatives'!$FR$15)</f>
        <v/>
      </c>
      <c r="BH88" s="16" t="str">
        <f>IF(COUNTA('Épreuves facultatives'!$FS$15)=0,"",'Épreuves facultatives'!$FS$15)</f>
        <v/>
      </c>
      <c r="BI88" s="16" t="str">
        <f>IF(COUNTA('Saisie des résultats'!$CM$29)=0,"",'Saisie des résultats'!$CM$29)</f>
        <v/>
      </c>
      <c r="BJ88" s="16" t="e">
        <f>IF(COUNTA('Saisie des résultats'!#REF!)=0,"",'Saisie des résultats'!#REF!)</f>
        <v>#REF!</v>
      </c>
      <c r="BK88" s="16" t="str">
        <f>IF(COUNTA('Saisie des résultats'!$CM$28)=0,"",'Saisie des résultats'!$CM$28)</f>
        <v/>
      </c>
      <c r="BL88" s="16" t="e">
        <f>IF(COUNTA('Saisie des résultats'!#REF!)=0,"",'Saisie des résultats'!#REF!)</f>
        <v>#REF!</v>
      </c>
      <c r="BM88" s="16" t="e">
        <f>IF(COUNTA('Saisie des résultats'!#REF!)=0,"",'Saisie des résultats'!#REF!)</f>
        <v>#REF!</v>
      </c>
      <c r="BZ88" s="217" t="str">
        <f t="shared" si="2"/>
        <v/>
      </c>
      <c r="CB88" s="217" t="str">
        <f t="shared" si="3"/>
        <v/>
      </c>
    </row>
    <row r="89" spans="1:80">
      <c r="A89" s="11" t="str">
        <f>'Liste élèves'!A92</f>
        <v/>
      </c>
      <c r="B89" s="17" t="str">
        <f>références!K87</f>
        <v/>
      </c>
      <c r="C89" s="16" t="str">
        <f>IF(COUNTA('Saisie des résultats'!$CN$8)=0,"",'Saisie des résultats'!$CN$8)</f>
        <v/>
      </c>
      <c r="D89" s="16" t="e">
        <f>IF(COUNTA('Saisie des résultats'!#REF!)=0,"",'Saisie des résultats'!#REF!)</f>
        <v>#REF!</v>
      </c>
      <c r="E89" s="16" t="str">
        <f>IF(COUNTA('Saisie des résultats'!$CN$9)=0,"",'Saisie des résultats'!$CN$9)</f>
        <v/>
      </c>
      <c r="F89" s="16" t="e">
        <f>IF(COUNTA('Saisie des résultats'!#REF!)=0,"",'Saisie des résultats'!#REF!)</f>
        <v>#REF!</v>
      </c>
      <c r="G89" s="16" t="str">
        <f>IF(COUNTA('Saisie des résultats'!$CN$10)=0,"",'Saisie des résultats'!$CN$10)</f>
        <v/>
      </c>
      <c r="H89" s="16" t="e">
        <f>IF(COUNTA('Saisie des résultats'!#REF!)=0,"",'Saisie des résultats'!#REF!)</f>
        <v>#REF!</v>
      </c>
      <c r="I89" s="16" t="str">
        <f>IF(COUNTA('Saisie des résultats'!$CN$11)=0,"",'Saisie des résultats'!$CN$11)</f>
        <v/>
      </c>
      <c r="J89" s="16" t="e">
        <f>IF(COUNTA('Saisie des résultats'!#REF!)=0,"",'Saisie des résultats'!#REF!)</f>
        <v>#REF!</v>
      </c>
      <c r="K89" s="16" t="str">
        <f>IF(COUNTA('Saisie des résultats'!$CN$12)=0,"",'Saisie des résultats'!$CN$12)</f>
        <v/>
      </c>
      <c r="L89" s="16" t="e">
        <f>IF(COUNTA('Saisie des résultats'!#REF!)=0,"",'Saisie des résultats'!#REF!)</f>
        <v>#REF!</v>
      </c>
      <c r="M89" s="16" t="str">
        <f>IF(COUNTA('Saisie des résultats'!$CN$13)=0,"",'Saisie des résultats'!$CN$13)</f>
        <v/>
      </c>
      <c r="N89" s="16" t="e">
        <f>IF(COUNTA('Saisie des résultats'!#REF!)=0,"",'Saisie des résultats'!#REF!)</f>
        <v>#REF!</v>
      </c>
      <c r="O89" s="16" t="str">
        <f>IF(COUNTA('Saisie des résultats'!$CN$14)=0,"",'Saisie des résultats'!$CN$14)</f>
        <v/>
      </c>
      <c r="P89" s="16" t="e">
        <f>IF(COUNTA('Saisie des résultats'!#REF!)=0,"",'Saisie des résultats'!#REF!)</f>
        <v>#REF!</v>
      </c>
      <c r="Q89" s="16" t="str">
        <f>IF(COUNTA('Saisie des résultats'!$CN$15)=0,"",'Saisie des résultats'!$CN$15)</f>
        <v/>
      </c>
      <c r="R89" s="16" t="e">
        <f>IF(COUNTA('Saisie des résultats'!#REF!)=0,"",'Saisie des résultats'!#REF!)</f>
        <v>#REF!</v>
      </c>
      <c r="S89" s="16" t="str">
        <f>IF(COUNTA('Saisie des résultats'!$CN$16)=0,"",'Saisie des résultats'!$CN$16)</f>
        <v/>
      </c>
      <c r="T89" s="16" t="e">
        <f>IF(COUNTA('Saisie des résultats'!#REF!)=0,"",'Saisie des résultats'!#REF!)</f>
        <v>#REF!</v>
      </c>
      <c r="U89" s="16" t="str">
        <f>IF(COUNTA('Saisie des résultats'!$CN$17)=0,"",'Saisie des résultats'!$CN$17)</f>
        <v/>
      </c>
      <c r="V89" s="16" t="e">
        <f>IF(COUNTA('Saisie des résultats'!#REF!)=0,"",'Saisie des résultats'!#REF!)</f>
        <v>#REF!</v>
      </c>
      <c r="W89" s="16" t="str">
        <f>IF(COUNTA('Saisie des résultats'!$CN$18)=0,"",'Saisie des résultats'!$CN$18)</f>
        <v/>
      </c>
      <c r="X89" s="16" t="e">
        <f>IF(COUNTA('Saisie des résultats'!#REF!)=0,"",'Saisie des résultats'!#REF!)</f>
        <v>#REF!</v>
      </c>
      <c r="Y89" s="16" t="str">
        <f>IF(COUNTA('Saisie des résultats'!$CN$19)=0,"",'Saisie des résultats'!$CN$19)</f>
        <v/>
      </c>
      <c r="Z89" s="16" t="e">
        <f>IF(COUNTA('Saisie des résultats'!#REF!)=0,"",'Saisie des résultats'!#REF!)</f>
        <v>#REF!</v>
      </c>
      <c r="AA89" s="16" t="str">
        <f>IF(COUNTA('Saisie des résultats'!$CN$20)=0,"",'Saisie des résultats'!$CN$20)</f>
        <v/>
      </c>
      <c r="AB89" s="16" t="e">
        <f>IF(COUNTA('Saisie des résultats'!#REF!)=0,"",'Saisie des résultats'!#REF!)</f>
        <v>#REF!</v>
      </c>
      <c r="AC89" s="16" t="str">
        <f>IF(COUNTA('Saisie des résultats'!$CN$21)=0,"",'Saisie des résultats'!$CN$21)</f>
        <v/>
      </c>
      <c r="AD89" s="16" t="e">
        <f>IF(COUNTA('Saisie des résultats'!#REF!)=0,"",'Saisie des résultats'!#REF!)</f>
        <v>#REF!</v>
      </c>
      <c r="AE89" s="16" t="str">
        <f>IF(COUNTA('Saisie des résultats'!$CN$22)=0,"",'Saisie des résultats'!$CN$22)</f>
        <v/>
      </c>
      <c r="AF89" s="16" t="e">
        <f>IF(COUNTA('Saisie des résultats'!#REF!)=0,"",'Saisie des résultats'!#REF!)</f>
        <v>#REF!</v>
      </c>
      <c r="AG89" s="16" t="str">
        <f>IF(COUNTA('Saisie des résultats'!$CN$23)=0,"",'Saisie des résultats'!$CN$23)</f>
        <v/>
      </c>
      <c r="AH89" s="16" t="e">
        <f>IF(COUNTA('Saisie des résultats'!#REF!)=0,"",'Saisie des résultats'!#REF!)</f>
        <v>#REF!</v>
      </c>
      <c r="AI89" s="16" t="str">
        <f>IF(COUNTA('Saisie des résultats'!$CN$24)=0,"",'Saisie des résultats'!$CN$24)</f>
        <v/>
      </c>
      <c r="AJ89" s="16" t="e">
        <f>IF(COUNTA('Saisie des résultats'!#REF!)=0,"",'Saisie des résultats'!#REF!)</f>
        <v>#REF!</v>
      </c>
      <c r="AK89" s="16" t="str">
        <f>IF(COUNTA('Saisie des résultats'!$CN$25)=0,"",'Saisie des résultats'!$CN$25)</f>
        <v/>
      </c>
      <c r="AL89" s="16" t="e">
        <f>IF(COUNTA('Saisie des résultats'!#REF!)=0,"",'Saisie des résultats'!#REF!)</f>
        <v>#REF!</v>
      </c>
      <c r="AM89" s="16" t="str">
        <f>IF(COUNTA('Saisie des résultats'!$CN$26)=0,"",'Saisie des résultats'!$CN$26)</f>
        <v/>
      </c>
      <c r="AN89" s="16" t="e">
        <f>IF(COUNTA('Saisie des résultats'!#REF!)=0,"",'Saisie des résultats'!#REF!)</f>
        <v>#REF!</v>
      </c>
      <c r="AO89" s="16" t="str">
        <f>IF(COUNTA('Saisie des résultats'!$CN$27)=0,"",'Saisie des résultats'!$CN$27)</f>
        <v/>
      </c>
      <c r="AP89" s="16" t="str">
        <f>IF(COUNTA('Épreuves facultatives'!$FU$6)=0,"",'Épreuves facultatives'!$FU$6)</f>
        <v/>
      </c>
      <c r="AQ89" s="16" t="str">
        <f>IF(COUNTA('Saisie des résultats'!$CN$28)=0,"",'Saisie des résultats'!$CN$28)</f>
        <v/>
      </c>
      <c r="AR89" s="16" t="str">
        <f>IF(COUNTA('Épreuves facultatives'!$FU$7)=0,"",'Épreuves facultatives'!$FU$7)</f>
        <v/>
      </c>
      <c r="AS89" s="16" t="str">
        <f>IF(COUNTA('Saisie des résultats'!$CN$29)=0,"",'Saisie des résultats'!$CN$29)</f>
        <v/>
      </c>
      <c r="AT89" s="16" t="str">
        <f>IF(COUNTA('Épreuves facultatives'!$FU$8)=0,"",'Épreuves facultatives'!$FU$8)</f>
        <v/>
      </c>
      <c r="AU89" s="16" t="str">
        <f>IF(COUNTA('Saisie des résultats'!$CN$30)=0,"",'Saisie des résultats'!$CN$30)</f>
        <v/>
      </c>
      <c r="AV89" s="16" t="str">
        <f>IF(COUNTA('Épreuves facultatives'!$FU$9)=0,"",'Épreuves facultatives'!$FU$9)</f>
        <v/>
      </c>
      <c r="AW89" s="16" t="str">
        <f>IF(COUNTA('Saisie des résultats'!$CN$31)=0,"",'Saisie des résultats'!$CN$31)</f>
        <v/>
      </c>
      <c r="AX89" s="16" t="str">
        <f>IF(COUNTA('Épreuves facultatives'!$FU$10)=0,"",'Épreuves facultatives'!$FU$10)</f>
        <v/>
      </c>
      <c r="AY89" s="16" t="str">
        <f>IF(COUNTA('Épreuves facultatives'!$FT$11)=0,"",'Épreuves facultatives'!$FT$11)</f>
        <v/>
      </c>
      <c r="AZ89" s="16" t="str">
        <f>IF(COUNTA('Épreuves facultatives'!$FU$11)=0,"",'Épreuves facultatives'!$FU$11)</f>
        <v/>
      </c>
      <c r="BA89" s="16" t="str">
        <f>IF(COUNTA('Épreuves facultatives'!$FT$12)=0,"",'Épreuves facultatives'!$FT$12)</f>
        <v/>
      </c>
      <c r="BB89" s="16" t="str">
        <f>IF(COUNTA('Épreuves facultatives'!$FU$12)=0,"",'Épreuves facultatives'!$FU$12)</f>
        <v/>
      </c>
      <c r="BC89" s="16" t="str">
        <f>IF(COUNTA('Épreuves facultatives'!$FT$13)=0,"",'Épreuves facultatives'!$FT$13)</f>
        <v/>
      </c>
      <c r="BD89" s="16" t="str">
        <f>IF(COUNTA('Épreuves facultatives'!$FU$13)=0,"",'Épreuves facultatives'!$FU$13)</f>
        <v/>
      </c>
      <c r="BE89" s="16" t="str">
        <f>IF(COUNTA('Épreuves facultatives'!$FT$14)=0,"",'Épreuves facultatives'!$FT$14)</f>
        <v/>
      </c>
      <c r="BF89" s="16" t="str">
        <f>IF(COUNTA('Épreuves facultatives'!$FU$14)=0,"",'Épreuves facultatives'!$FU$14)</f>
        <v/>
      </c>
      <c r="BG89" s="16" t="str">
        <f>IF(COUNTA('Épreuves facultatives'!$FT$15)=0,"",'Épreuves facultatives'!$FT$15)</f>
        <v/>
      </c>
      <c r="BH89" s="16" t="str">
        <f>IF(COUNTA('Épreuves facultatives'!$FU$15)=0,"",'Épreuves facultatives'!$FU$15)</f>
        <v/>
      </c>
      <c r="BI89" s="16" t="str">
        <f>IF(COUNTA('Saisie des résultats'!$CN$29)=0,"",'Saisie des résultats'!$CN$29)</f>
        <v/>
      </c>
      <c r="BJ89" s="16" t="e">
        <f>IF(COUNTA('Saisie des résultats'!#REF!)=0,"",'Saisie des résultats'!#REF!)</f>
        <v>#REF!</v>
      </c>
      <c r="BK89" s="16" t="str">
        <f>IF(COUNTA('Saisie des résultats'!$CN$28)=0,"",'Saisie des résultats'!$CN$28)</f>
        <v/>
      </c>
      <c r="BL89" s="16" t="e">
        <f>IF(COUNTA('Saisie des résultats'!#REF!)=0,"",'Saisie des résultats'!#REF!)</f>
        <v>#REF!</v>
      </c>
      <c r="BM89" s="16" t="e">
        <f>IF(COUNTA('Saisie des résultats'!#REF!)=0,"",'Saisie des résultats'!#REF!)</f>
        <v>#REF!</v>
      </c>
      <c r="BZ89" s="217" t="str">
        <f t="shared" si="2"/>
        <v/>
      </c>
      <c r="CB89" s="217" t="str">
        <f t="shared" si="3"/>
        <v/>
      </c>
    </row>
    <row r="90" spans="1:80">
      <c r="A90" s="11" t="str">
        <f>'Liste élèves'!A93</f>
        <v/>
      </c>
      <c r="B90" s="17" t="str">
        <f>références!K88</f>
        <v/>
      </c>
      <c r="C90" s="16" t="str">
        <f>IF(COUNTA('Saisie des résultats'!$CO$8)=0,"",'Saisie des résultats'!$CO$8)</f>
        <v/>
      </c>
      <c r="D90" s="16" t="e">
        <f>IF(COUNTA('Saisie des résultats'!#REF!)=0,"",'Saisie des résultats'!#REF!)</f>
        <v>#REF!</v>
      </c>
      <c r="E90" s="16" t="str">
        <f>IF(COUNTA('Saisie des résultats'!$CO$9)=0,"",'Saisie des résultats'!$CO$9)</f>
        <v/>
      </c>
      <c r="F90" s="16" t="e">
        <f>IF(COUNTA('Saisie des résultats'!#REF!)=0,"",'Saisie des résultats'!#REF!)</f>
        <v>#REF!</v>
      </c>
      <c r="G90" s="16" t="str">
        <f>IF(COUNTA('Saisie des résultats'!$CO$10)=0,"",'Saisie des résultats'!$CO$10)</f>
        <v/>
      </c>
      <c r="H90" s="16" t="e">
        <f>IF(COUNTA('Saisie des résultats'!#REF!)=0,"",'Saisie des résultats'!#REF!)</f>
        <v>#REF!</v>
      </c>
      <c r="I90" s="16" t="str">
        <f>IF(COUNTA('Saisie des résultats'!$CO$11)=0,"",'Saisie des résultats'!$CO$11)</f>
        <v/>
      </c>
      <c r="J90" s="16" t="e">
        <f>IF(COUNTA('Saisie des résultats'!#REF!)=0,"",'Saisie des résultats'!#REF!)</f>
        <v>#REF!</v>
      </c>
      <c r="K90" s="16" t="str">
        <f>IF(COUNTA('Saisie des résultats'!$CO$12)=0,"",'Saisie des résultats'!$CO$12)</f>
        <v/>
      </c>
      <c r="L90" s="16" t="e">
        <f>IF(COUNTA('Saisie des résultats'!#REF!)=0,"",'Saisie des résultats'!#REF!)</f>
        <v>#REF!</v>
      </c>
      <c r="M90" s="16" t="str">
        <f>IF(COUNTA('Saisie des résultats'!$CO$13)=0,"",'Saisie des résultats'!$CO$13)</f>
        <v/>
      </c>
      <c r="N90" s="16" t="e">
        <f>IF(COUNTA('Saisie des résultats'!#REF!)=0,"",'Saisie des résultats'!#REF!)</f>
        <v>#REF!</v>
      </c>
      <c r="O90" s="16" t="str">
        <f>IF(COUNTA('Saisie des résultats'!$CO$14)=0,"",'Saisie des résultats'!$CO$14)</f>
        <v/>
      </c>
      <c r="P90" s="16" t="e">
        <f>IF(COUNTA('Saisie des résultats'!#REF!)=0,"",'Saisie des résultats'!#REF!)</f>
        <v>#REF!</v>
      </c>
      <c r="Q90" s="16" t="str">
        <f>IF(COUNTA('Saisie des résultats'!$CO$15)=0,"",'Saisie des résultats'!$CO$15)</f>
        <v/>
      </c>
      <c r="R90" s="16" t="e">
        <f>IF(COUNTA('Saisie des résultats'!#REF!)=0,"",'Saisie des résultats'!#REF!)</f>
        <v>#REF!</v>
      </c>
      <c r="S90" s="16" t="str">
        <f>IF(COUNTA('Saisie des résultats'!$CO$16)=0,"",'Saisie des résultats'!$CO$16)</f>
        <v/>
      </c>
      <c r="T90" s="16" t="e">
        <f>IF(COUNTA('Saisie des résultats'!#REF!)=0,"",'Saisie des résultats'!#REF!)</f>
        <v>#REF!</v>
      </c>
      <c r="U90" s="16" t="str">
        <f>IF(COUNTA('Saisie des résultats'!$CO$17)=0,"",'Saisie des résultats'!$CO$17)</f>
        <v/>
      </c>
      <c r="V90" s="16" t="e">
        <f>IF(COUNTA('Saisie des résultats'!#REF!)=0,"",'Saisie des résultats'!#REF!)</f>
        <v>#REF!</v>
      </c>
      <c r="W90" s="16" t="str">
        <f>IF(COUNTA('Saisie des résultats'!$CO$18)=0,"",'Saisie des résultats'!$CO$18)</f>
        <v/>
      </c>
      <c r="X90" s="16" t="e">
        <f>IF(COUNTA('Saisie des résultats'!#REF!)=0,"",'Saisie des résultats'!#REF!)</f>
        <v>#REF!</v>
      </c>
      <c r="Y90" s="16" t="str">
        <f>IF(COUNTA('Saisie des résultats'!$CO$19)=0,"",'Saisie des résultats'!$CO$19)</f>
        <v/>
      </c>
      <c r="Z90" s="16" t="e">
        <f>IF(COUNTA('Saisie des résultats'!#REF!)=0,"",'Saisie des résultats'!#REF!)</f>
        <v>#REF!</v>
      </c>
      <c r="AA90" s="16" t="str">
        <f>IF(COUNTA('Saisie des résultats'!$CO$20)=0,"",'Saisie des résultats'!$CO$20)</f>
        <v/>
      </c>
      <c r="AB90" s="16" t="e">
        <f>IF(COUNTA('Saisie des résultats'!#REF!)=0,"",'Saisie des résultats'!#REF!)</f>
        <v>#REF!</v>
      </c>
      <c r="AC90" s="16" t="str">
        <f>IF(COUNTA('Saisie des résultats'!$CO$21)=0,"",'Saisie des résultats'!$CO$21)</f>
        <v/>
      </c>
      <c r="AD90" s="16" t="e">
        <f>IF(COUNTA('Saisie des résultats'!#REF!)=0,"",'Saisie des résultats'!#REF!)</f>
        <v>#REF!</v>
      </c>
      <c r="AE90" s="16" t="str">
        <f>IF(COUNTA('Saisie des résultats'!$CO$22)=0,"",'Saisie des résultats'!$CO$22)</f>
        <v/>
      </c>
      <c r="AF90" s="16" t="e">
        <f>IF(COUNTA('Saisie des résultats'!#REF!)=0,"",'Saisie des résultats'!#REF!)</f>
        <v>#REF!</v>
      </c>
      <c r="AG90" s="16" t="str">
        <f>IF(COUNTA('Saisie des résultats'!$CO$23)=0,"",'Saisie des résultats'!$CO$23)</f>
        <v/>
      </c>
      <c r="AH90" s="16" t="e">
        <f>IF(COUNTA('Saisie des résultats'!#REF!)=0,"",'Saisie des résultats'!#REF!)</f>
        <v>#REF!</v>
      </c>
      <c r="AI90" s="16" t="str">
        <f>IF(COUNTA('Saisie des résultats'!$CO$24)=0,"",'Saisie des résultats'!$CO$24)</f>
        <v/>
      </c>
      <c r="AJ90" s="16" t="e">
        <f>IF(COUNTA('Saisie des résultats'!#REF!)=0,"",'Saisie des résultats'!#REF!)</f>
        <v>#REF!</v>
      </c>
      <c r="AK90" s="16" t="str">
        <f>IF(COUNTA('Saisie des résultats'!$CO$25)=0,"",'Saisie des résultats'!$CO$25)</f>
        <v/>
      </c>
      <c r="AL90" s="16" t="e">
        <f>IF(COUNTA('Saisie des résultats'!#REF!)=0,"",'Saisie des résultats'!#REF!)</f>
        <v>#REF!</v>
      </c>
      <c r="AM90" s="16" t="str">
        <f>IF(COUNTA('Saisie des résultats'!$CO$26)=0,"",'Saisie des résultats'!$CO$26)</f>
        <v/>
      </c>
      <c r="AN90" s="16" t="e">
        <f>IF(COUNTA('Saisie des résultats'!#REF!)=0,"",'Saisie des résultats'!#REF!)</f>
        <v>#REF!</v>
      </c>
      <c r="AO90" s="16" t="str">
        <f>IF(COUNTA('Saisie des résultats'!$CO$27)=0,"",'Saisie des résultats'!$CO$27)</f>
        <v/>
      </c>
      <c r="AP90" s="16" t="str">
        <f>IF(COUNTA('Épreuves facultatives'!$FW$6)=0,"",'Épreuves facultatives'!$FW$6)</f>
        <v/>
      </c>
      <c r="AQ90" s="16" t="str">
        <f>IF(COUNTA('Saisie des résultats'!$CO$28)=0,"",'Saisie des résultats'!$CO$28)</f>
        <v/>
      </c>
      <c r="AR90" s="16" t="str">
        <f>IF(COUNTA('Épreuves facultatives'!$FW$7)=0,"",'Épreuves facultatives'!$FW$7)</f>
        <v/>
      </c>
      <c r="AS90" s="16" t="str">
        <f>IF(COUNTA('Saisie des résultats'!$CO$29)=0,"",'Saisie des résultats'!$CO$29)</f>
        <v/>
      </c>
      <c r="AT90" s="16" t="str">
        <f>IF(COUNTA('Épreuves facultatives'!$FW$8)=0,"",'Épreuves facultatives'!$FW$8)</f>
        <v/>
      </c>
      <c r="AU90" s="16" t="str">
        <f>IF(COUNTA('Saisie des résultats'!$CO$30)=0,"",'Saisie des résultats'!$CO$30)</f>
        <v/>
      </c>
      <c r="AV90" s="16" t="str">
        <f>IF(COUNTA('Épreuves facultatives'!$FW$9)=0,"",'Épreuves facultatives'!$FW$9)</f>
        <v/>
      </c>
      <c r="AW90" s="16" t="str">
        <f>IF(COUNTA('Saisie des résultats'!$CO$31)=0,"",'Saisie des résultats'!$CO$31)</f>
        <v/>
      </c>
      <c r="AX90" s="16" t="str">
        <f>IF(COUNTA('Épreuves facultatives'!$FW$10)=0,"",'Épreuves facultatives'!$FW$10)</f>
        <v/>
      </c>
      <c r="AY90" s="16" t="str">
        <f>IF(COUNTA('Épreuves facultatives'!$FV$11)=0,"",'Épreuves facultatives'!$FV$11)</f>
        <v/>
      </c>
      <c r="AZ90" s="16" t="str">
        <f>IF(COUNTA('Épreuves facultatives'!$FW$11)=0,"",'Épreuves facultatives'!$FW$11)</f>
        <v/>
      </c>
      <c r="BA90" s="16" t="str">
        <f>IF(COUNTA('Épreuves facultatives'!$FV$12)=0,"",'Épreuves facultatives'!$FV$12)</f>
        <v/>
      </c>
      <c r="BB90" s="16" t="str">
        <f>IF(COUNTA('Épreuves facultatives'!$FW$12)=0,"",'Épreuves facultatives'!$FW$12)</f>
        <v/>
      </c>
      <c r="BC90" s="16" t="str">
        <f>IF(COUNTA('Épreuves facultatives'!$FV$13)=0,"",'Épreuves facultatives'!$FV$13)</f>
        <v/>
      </c>
      <c r="BD90" s="16" t="str">
        <f>IF(COUNTA('Épreuves facultatives'!$FW$13)=0,"",'Épreuves facultatives'!$FW$13)</f>
        <v/>
      </c>
      <c r="BE90" s="16" t="str">
        <f>IF(COUNTA('Épreuves facultatives'!$FV$14)=0,"",'Épreuves facultatives'!$FV$14)</f>
        <v/>
      </c>
      <c r="BF90" s="16" t="str">
        <f>IF(COUNTA('Épreuves facultatives'!$FW$14)=0,"",'Épreuves facultatives'!$FW$14)</f>
        <v/>
      </c>
      <c r="BG90" s="16" t="str">
        <f>IF(COUNTA('Épreuves facultatives'!$FV$15)=0,"",'Épreuves facultatives'!$FV$15)</f>
        <v/>
      </c>
      <c r="BH90" s="16" t="str">
        <f>IF(COUNTA('Épreuves facultatives'!$FW$15)=0,"",'Épreuves facultatives'!$FW$15)</f>
        <v/>
      </c>
      <c r="BI90" s="16" t="str">
        <f>IF(COUNTA('Saisie des résultats'!$CO$29)=0,"",'Saisie des résultats'!$CO$29)</f>
        <v/>
      </c>
      <c r="BJ90" s="16" t="e">
        <f>IF(COUNTA('Saisie des résultats'!#REF!)=0,"",'Saisie des résultats'!#REF!)</f>
        <v>#REF!</v>
      </c>
      <c r="BK90" s="16" t="str">
        <f>IF(COUNTA('Saisie des résultats'!$CO$28)=0,"",'Saisie des résultats'!$CO$28)</f>
        <v/>
      </c>
      <c r="BL90" s="16" t="e">
        <f>IF(COUNTA('Saisie des résultats'!#REF!)=0,"",'Saisie des résultats'!#REF!)</f>
        <v>#REF!</v>
      </c>
      <c r="BM90" s="16" t="e">
        <f>IF(COUNTA('Saisie des résultats'!#REF!)=0,"",'Saisie des résultats'!#REF!)</f>
        <v>#REF!</v>
      </c>
      <c r="BZ90" s="217" t="str">
        <f t="shared" si="2"/>
        <v/>
      </c>
      <c r="CB90" s="217" t="str">
        <f t="shared" si="3"/>
        <v/>
      </c>
    </row>
    <row r="91" spans="1:80">
      <c r="A91" s="11" t="str">
        <f>'Liste élèves'!A94</f>
        <v/>
      </c>
      <c r="B91" s="17" t="str">
        <f>références!K89</f>
        <v/>
      </c>
      <c r="C91" s="16" t="str">
        <f>IF(COUNTA('Saisie des résultats'!$CP$8)=0,"",'Saisie des résultats'!$CP$8)</f>
        <v/>
      </c>
      <c r="D91" s="16" t="e">
        <f>IF(COUNTA('Saisie des résultats'!#REF!)=0,"",'Saisie des résultats'!#REF!)</f>
        <v>#REF!</v>
      </c>
      <c r="E91" s="16" t="str">
        <f>IF(COUNTA('Saisie des résultats'!$CP$9)=0,"",'Saisie des résultats'!$CP$9)</f>
        <v/>
      </c>
      <c r="F91" s="16" t="e">
        <f>IF(COUNTA('Saisie des résultats'!#REF!)=0,"",'Saisie des résultats'!#REF!)</f>
        <v>#REF!</v>
      </c>
      <c r="G91" s="16" t="str">
        <f>IF(COUNTA('Saisie des résultats'!$CP$10)=0,"",'Saisie des résultats'!$CP$10)</f>
        <v/>
      </c>
      <c r="H91" s="16" t="e">
        <f>IF(COUNTA('Saisie des résultats'!#REF!)=0,"",'Saisie des résultats'!#REF!)</f>
        <v>#REF!</v>
      </c>
      <c r="I91" s="16" t="str">
        <f>IF(COUNTA('Saisie des résultats'!$CP$11)=0,"",'Saisie des résultats'!$CP$11)</f>
        <v/>
      </c>
      <c r="J91" s="16" t="e">
        <f>IF(COUNTA('Saisie des résultats'!#REF!)=0,"",'Saisie des résultats'!#REF!)</f>
        <v>#REF!</v>
      </c>
      <c r="K91" s="16" t="str">
        <f>IF(COUNTA('Saisie des résultats'!$CP$12)=0,"",'Saisie des résultats'!$CP$12)</f>
        <v/>
      </c>
      <c r="L91" s="16" t="e">
        <f>IF(COUNTA('Saisie des résultats'!#REF!)=0,"",'Saisie des résultats'!#REF!)</f>
        <v>#REF!</v>
      </c>
      <c r="M91" s="16" t="str">
        <f>IF(COUNTA('Saisie des résultats'!$CP$13)=0,"",'Saisie des résultats'!$CP$13)</f>
        <v/>
      </c>
      <c r="N91" s="16" t="e">
        <f>IF(COUNTA('Saisie des résultats'!#REF!)=0,"",'Saisie des résultats'!#REF!)</f>
        <v>#REF!</v>
      </c>
      <c r="O91" s="16" t="str">
        <f>IF(COUNTA('Saisie des résultats'!$CP$14)=0,"",'Saisie des résultats'!$CP$14)</f>
        <v/>
      </c>
      <c r="P91" s="16" t="e">
        <f>IF(COUNTA('Saisie des résultats'!#REF!)=0,"",'Saisie des résultats'!#REF!)</f>
        <v>#REF!</v>
      </c>
      <c r="Q91" s="16" t="str">
        <f>IF(COUNTA('Saisie des résultats'!$CP$15)=0,"",'Saisie des résultats'!$CP$15)</f>
        <v/>
      </c>
      <c r="R91" s="16" t="e">
        <f>IF(COUNTA('Saisie des résultats'!#REF!)=0,"",'Saisie des résultats'!#REF!)</f>
        <v>#REF!</v>
      </c>
      <c r="S91" s="16" t="str">
        <f>IF(COUNTA('Saisie des résultats'!$CP$16)=0,"",'Saisie des résultats'!$CP$16)</f>
        <v/>
      </c>
      <c r="T91" s="16" t="e">
        <f>IF(COUNTA('Saisie des résultats'!#REF!)=0,"",'Saisie des résultats'!#REF!)</f>
        <v>#REF!</v>
      </c>
      <c r="U91" s="16" t="str">
        <f>IF(COUNTA('Saisie des résultats'!$CP$17)=0,"",'Saisie des résultats'!$CP$17)</f>
        <v/>
      </c>
      <c r="V91" s="16" t="e">
        <f>IF(COUNTA('Saisie des résultats'!#REF!)=0,"",'Saisie des résultats'!#REF!)</f>
        <v>#REF!</v>
      </c>
      <c r="W91" s="16" t="str">
        <f>IF(COUNTA('Saisie des résultats'!$CP$18)=0,"",'Saisie des résultats'!$CP$18)</f>
        <v/>
      </c>
      <c r="X91" s="16" t="e">
        <f>IF(COUNTA('Saisie des résultats'!#REF!)=0,"",'Saisie des résultats'!#REF!)</f>
        <v>#REF!</v>
      </c>
      <c r="Y91" s="16" t="str">
        <f>IF(COUNTA('Saisie des résultats'!$CP$19)=0,"",'Saisie des résultats'!$CP$19)</f>
        <v/>
      </c>
      <c r="Z91" s="16" t="e">
        <f>IF(COUNTA('Saisie des résultats'!#REF!)=0,"",'Saisie des résultats'!#REF!)</f>
        <v>#REF!</v>
      </c>
      <c r="AA91" s="16" t="str">
        <f>IF(COUNTA('Saisie des résultats'!$CP$20)=0,"",'Saisie des résultats'!$CP$20)</f>
        <v/>
      </c>
      <c r="AB91" s="16" t="e">
        <f>IF(COUNTA('Saisie des résultats'!#REF!)=0,"",'Saisie des résultats'!#REF!)</f>
        <v>#REF!</v>
      </c>
      <c r="AC91" s="16" t="str">
        <f>IF(COUNTA('Saisie des résultats'!$CP$21)=0,"",'Saisie des résultats'!$CP$21)</f>
        <v/>
      </c>
      <c r="AD91" s="16" t="e">
        <f>IF(COUNTA('Saisie des résultats'!#REF!)=0,"",'Saisie des résultats'!#REF!)</f>
        <v>#REF!</v>
      </c>
      <c r="AE91" s="16" t="str">
        <f>IF(COUNTA('Saisie des résultats'!$CP$22)=0,"",'Saisie des résultats'!$CP$22)</f>
        <v/>
      </c>
      <c r="AF91" s="16" t="e">
        <f>IF(COUNTA('Saisie des résultats'!#REF!)=0,"",'Saisie des résultats'!#REF!)</f>
        <v>#REF!</v>
      </c>
      <c r="AG91" s="16" t="str">
        <f>IF(COUNTA('Saisie des résultats'!$CP$23)=0,"",'Saisie des résultats'!$CP$23)</f>
        <v/>
      </c>
      <c r="AH91" s="16" t="e">
        <f>IF(COUNTA('Saisie des résultats'!#REF!)=0,"",'Saisie des résultats'!#REF!)</f>
        <v>#REF!</v>
      </c>
      <c r="AI91" s="16" t="str">
        <f>IF(COUNTA('Saisie des résultats'!$CP$24)=0,"",'Saisie des résultats'!$CP$24)</f>
        <v/>
      </c>
      <c r="AJ91" s="16" t="e">
        <f>IF(COUNTA('Saisie des résultats'!#REF!)=0,"",'Saisie des résultats'!#REF!)</f>
        <v>#REF!</v>
      </c>
      <c r="AK91" s="16" t="str">
        <f>IF(COUNTA('Saisie des résultats'!$CP$25)=0,"",'Saisie des résultats'!$CP$25)</f>
        <v/>
      </c>
      <c r="AL91" s="16" t="e">
        <f>IF(COUNTA('Saisie des résultats'!#REF!)=0,"",'Saisie des résultats'!#REF!)</f>
        <v>#REF!</v>
      </c>
      <c r="AM91" s="16" t="str">
        <f>IF(COUNTA('Saisie des résultats'!$CP$26)=0,"",'Saisie des résultats'!$CP$26)</f>
        <v/>
      </c>
      <c r="AN91" s="16" t="e">
        <f>IF(COUNTA('Saisie des résultats'!#REF!)=0,"",'Saisie des résultats'!#REF!)</f>
        <v>#REF!</v>
      </c>
      <c r="AO91" s="16" t="str">
        <f>IF(COUNTA('Saisie des résultats'!$CP$27)=0,"",'Saisie des résultats'!$CP$27)</f>
        <v/>
      </c>
      <c r="AP91" s="16" t="str">
        <f>IF(COUNTA('Épreuves facultatives'!$FY$6)=0,"",'Épreuves facultatives'!$FY$6)</f>
        <v/>
      </c>
      <c r="AQ91" s="16" t="str">
        <f>IF(COUNTA('Saisie des résultats'!$CP$28)=0,"",'Saisie des résultats'!$CP$28)</f>
        <v/>
      </c>
      <c r="AR91" s="16" t="str">
        <f>IF(COUNTA('Épreuves facultatives'!$FY$7)=0,"",'Épreuves facultatives'!$FY$7)</f>
        <v/>
      </c>
      <c r="AS91" s="16" t="str">
        <f>IF(COUNTA('Saisie des résultats'!$CP$29)=0,"",'Saisie des résultats'!$CP$29)</f>
        <v/>
      </c>
      <c r="AT91" s="16" t="str">
        <f>IF(COUNTA('Épreuves facultatives'!$FY$8)=0,"",'Épreuves facultatives'!$FY$8)</f>
        <v/>
      </c>
      <c r="AU91" s="16" t="str">
        <f>IF(COUNTA('Saisie des résultats'!$CP$30)=0,"",'Saisie des résultats'!$CP$30)</f>
        <v/>
      </c>
      <c r="AV91" s="16" t="str">
        <f>IF(COUNTA('Épreuves facultatives'!$FY$9)=0,"",'Épreuves facultatives'!$FY$9)</f>
        <v/>
      </c>
      <c r="AW91" s="16" t="str">
        <f>IF(COUNTA('Saisie des résultats'!$CP$31)=0,"",'Saisie des résultats'!$CP$31)</f>
        <v/>
      </c>
      <c r="AX91" s="16" t="str">
        <f>IF(COUNTA('Épreuves facultatives'!$FY$10)=0,"",'Épreuves facultatives'!$FY$10)</f>
        <v/>
      </c>
      <c r="AY91" s="16" t="str">
        <f>IF(COUNTA('Épreuves facultatives'!$FX$11)=0,"",'Épreuves facultatives'!$FX$11)</f>
        <v/>
      </c>
      <c r="AZ91" s="16" t="str">
        <f>IF(COUNTA('Épreuves facultatives'!$FY$11)=0,"",'Épreuves facultatives'!$FY$11)</f>
        <v/>
      </c>
      <c r="BA91" s="16" t="str">
        <f>IF(COUNTA('Épreuves facultatives'!$FX$12)=0,"",'Épreuves facultatives'!$FX$12)</f>
        <v/>
      </c>
      <c r="BB91" s="16" t="str">
        <f>IF(COUNTA('Épreuves facultatives'!$FY$12)=0,"",'Épreuves facultatives'!$FY$12)</f>
        <v/>
      </c>
      <c r="BC91" s="16" t="str">
        <f>IF(COUNTA('Épreuves facultatives'!$FX$13)=0,"",'Épreuves facultatives'!$FX$13)</f>
        <v/>
      </c>
      <c r="BD91" s="16" t="str">
        <f>IF(COUNTA('Épreuves facultatives'!$FY$13)=0,"",'Épreuves facultatives'!$FY$13)</f>
        <v/>
      </c>
      <c r="BE91" s="16" t="str">
        <f>IF(COUNTA('Épreuves facultatives'!$FX$14)=0,"",'Épreuves facultatives'!$FX$14)</f>
        <v/>
      </c>
      <c r="BF91" s="16" t="str">
        <f>IF(COUNTA('Épreuves facultatives'!$FY$14)=0,"",'Épreuves facultatives'!$FY$14)</f>
        <v/>
      </c>
      <c r="BG91" s="16" t="str">
        <f>IF(COUNTA('Épreuves facultatives'!$FX$15)=0,"",'Épreuves facultatives'!$FX$15)</f>
        <v/>
      </c>
      <c r="BH91" s="16" t="str">
        <f>IF(COUNTA('Épreuves facultatives'!$FY$15)=0,"",'Épreuves facultatives'!$FY$15)</f>
        <v/>
      </c>
      <c r="BI91" s="16" t="str">
        <f>IF(COUNTA('Saisie des résultats'!$CP$29)=0,"",'Saisie des résultats'!$CP$29)</f>
        <v/>
      </c>
      <c r="BJ91" s="16" t="e">
        <f>IF(COUNTA('Saisie des résultats'!#REF!)=0,"",'Saisie des résultats'!#REF!)</f>
        <v>#REF!</v>
      </c>
      <c r="BK91" s="16" t="str">
        <f>IF(COUNTA('Saisie des résultats'!$CP$28)=0,"",'Saisie des résultats'!$CP$28)</f>
        <v/>
      </c>
      <c r="BL91" s="16" t="e">
        <f>IF(COUNTA('Saisie des résultats'!#REF!)=0,"",'Saisie des résultats'!#REF!)</f>
        <v>#REF!</v>
      </c>
      <c r="BM91" s="16" t="e">
        <f>IF(COUNTA('Saisie des résultats'!#REF!)=0,"",'Saisie des résultats'!#REF!)</f>
        <v>#REF!</v>
      </c>
      <c r="BZ91" s="217" t="str">
        <f t="shared" si="2"/>
        <v/>
      </c>
      <c r="CB91" s="217" t="str">
        <f t="shared" si="3"/>
        <v/>
      </c>
    </row>
    <row r="92" spans="1:80">
      <c r="A92" s="11" t="str">
        <f>'Liste élèves'!A95</f>
        <v/>
      </c>
      <c r="B92" s="17" t="str">
        <f>références!K90</f>
        <v/>
      </c>
      <c r="C92" s="16" t="str">
        <f>IF(COUNTA('Saisie des résultats'!$CQ$8)=0,"",'Saisie des résultats'!$CQ$8)</f>
        <v/>
      </c>
      <c r="D92" s="16" t="e">
        <f>IF(COUNTA('Saisie des résultats'!#REF!)=0,"",'Saisie des résultats'!#REF!)</f>
        <v>#REF!</v>
      </c>
      <c r="E92" s="16" t="str">
        <f>IF(COUNTA('Saisie des résultats'!$CQ$9)=0,"",'Saisie des résultats'!$CQ$9)</f>
        <v/>
      </c>
      <c r="F92" s="16" t="e">
        <f>IF(COUNTA('Saisie des résultats'!#REF!)=0,"",'Saisie des résultats'!#REF!)</f>
        <v>#REF!</v>
      </c>
      <c r="G92" s="16" t="str">
        <f>IF(COUNTA('Saisie des résultats'!$CQ$10)=0,"",'Saisie des résultats'!$CQ$10)</f>
        <v/>
      </c>
      <c r="H92" s="16" t="e">
        <f>IF(COUNTA('Saisie des résultats'!#REF!)=0,"",'Saisie des résultats'!#REF!)</f>
        <v>#REF!</v>
      </c>
      <c r="I92" s="16" t="str">
        <f>IF(COUNTA('Saisie des résultats'!$CQ$11)=0,"",'Saisie des résultats'!$CQ$11)</f>
        <v/>
      </c>
      <c r="J92" s="16" t="e">
        <f>IF(COUNTA('Saisie des résultats'!#REF!)=0,"",'Saisie des résultats'!#REF!)</f>
        <v>#REF!</v>
      </c>
      <c r="K92" s="16" t="str">
        <f>IF(COUNTA('Saisie des résultats'!$CQ$12)=0,"",'Saisie des résultats'!$CQ$12)</f>
        <v/>
      </c>
      <c r="L92" s="16" t="e">
        <f>IF(COUNTA('Saisie des résultats'!#REF!)=0,"",'Saisie des résultats'!#REF!)</f>
        <v>#REF!</v>
      </c>
      <c r="M92" s="16" t="str">
        <f>IF(COUNTA('Saisie des résultats'!$CQ$13)=0,"",'Saisie des résultats'!$CQ$13)</f>
        <v/>
      </c>
      <c r="N92" s="16" t="e">
        <f>IF(COUNTA('Saisie des résultats'!#REF!)=0,"",'Saisie des résultats'!#REF!)</f>
        <v>#REF!</v>
      </c>
      <c r="O92" s="16" t="str">
        <f>IF(COUNTA('Saisie des résultats'!$CQ$14)=0,"",'Saisie des résultats'!$CQ$14)</f>
        <v/>
      </c>
      <c r="P92" s="16" t="e">
        <f>IF(COUNTA('Saisie des résultats'!#REF!)=0,"",'Saisie des résultats'!#REF!)</f>
        <v>#REF!</v>
      </c>
      <c r="Q92" s="16" t="str">
        <f>IF(COUNTA('Saisie des résultats'!$CQ$15)=0,"",'Saisie des résultats'!$CQ$15)</f>
        <v/>
      </c>
      <c r="R92" s="16" t="e">
        <f>IF(COUNTA('Saisie des résultats'!#REF!)=0,"",'Saisie des résultats'!#REF!)</f>
        <v>#REF!</v>
      </c>
      <c r="S92" s="16" t="str">
        <f>IF(COUNTA('Saisie des résultats'!$CQ$16)=0,"",'Saisie des résultats'!$CQ$16)</f>
        <v/>
      </c>
      <c r="T92" s="16" t="e">
        <f>IF(COUNTA('Saisie des résultats'!#REF!)=0,"",'Saisie des résultats'!#REF!)</f>
        <v>#REF!</v>
      </c>
      <c r="U92" s="16" t="str">
        <f>IF(COUNTA('Saisie des résultats'!$CQ$17)=0,"",'Saisie des résultats'!$CQ$17)</f>
        <v/>
      </c>
      <c r="V92" s="16" t="e">
        <f>IF(COUNTA('Saisie des résultats'!#REF!)=0,"",'Saisie des résultats'!#REF!)</f>
        <v>#REF!</v>
      </c>
      <c r="W92" s="16" t="str">
        <f>IF(COUNTA('Saisie des résultats'!$CQ$18)=0,"",'Saisie des résultats'!$CQ$18)</f>
        <v/>
      </c>
      <c r="X92" s="16" t="e">
        <f>IF(COUNTA('Saisie des résultats'!#REF!)=0,"",'Saisie des résultats'!#REF!)</f>
        <v>#REF!</v>
      </c>
      <c r="Y92" s="16" t="str">
        <f>IF(COUNTA('Saisie des résultats'!$CQ$19)=0,"",'Saisie des résultats'!$CQ$19)</f>
        <v/>
      </c>
      <c r="Z92" s="16" t="e">
        <f>IF(COUNTA('Saisie des résultats'!#REF!)=0,"",'Saisie des résultats'!#REF!)</f>
        <v>#REF!</v>
      </c>
      <c r="AA92" s="16" t="str">
        <f>IF(COUNTA('Saisie des résultats'!$CQ$20)=0,"",'Saisie des résultats'!$CQ$20)</f>
        <v/>
      </c>
      <c r="AB92" s="16" t="e">
        <f>IF(COUNTA('Saisie des résultats'!#REF!)=0,"",'Saisie des résultats'!#REF!)</f>
        <v>#REF!</v>
      </c>
      <c r="AC92" s="16" t="str">
        <f>IF(COUNTA('Saisie des résultats'!$CQ$21)=0,"",'Saisie des résultats'!$CQ$21)</f>
        <v/>
      </c>
      <c r="AD92" s="16" t="e">
        <f>IF(COUNTA('Saisie des résultats'!#REF!)=0,"",'Saisie des résultats'!#REF!)</f>
        <v>#REF!</v>
      </c>
      <c r="AE92" s="16" t="str">
        <f>IF(COUNTA('Saisie des résultats'!$CQ$22)=0,"",'Saisie des résultats'!$CQ$22)</f>
        <v/>
      </c>
      <c r="AF92" s="16" t="e">
        <f>IF(COUNTA('Saisie des résultats'!#REF!)=0,"",'Saisie des résultats'!#REF!)</f>
        <v>#REF!</v>
      </c>
      <c r="AG92" s="16" t="str">
        <f>IF(COUNTA('Saisie des résultats'!$CQ$23)=0,"",'Saisie des résultats'!$CQ$23)</f>
        <v/>
      </c>
      <c r="AH92" s="16" t="e">
        <f>IF(COUNTA('Saisie des résultats'!#REF!)=0,"",'Saisie des résultats'!#REF!)</f>
        <v>#REF!</v>
      </c>
      <c r="AI92" s="16" t="str">
        <f>IF(COUNTA('Saisie des résultats'!$CQ$24)=0,"",'Saisie des résultats'!$CQ$24)</f>
        <v/>
      </c>
      <c r="AJ92" s="16" t="e">
        <f>IF(COUNTA('Saisie des résultats'!#REF!)=0,"",'Saisie des résultats'!#REF!)</f>
        <v>#REF!</v>
      </c>
      <c r="AK92" s="16" t="str">
        <f>IF(COUNTA('Saisie des résultats'!$CQ$25)=0,"",'Saisie des résultats'!$CQ$25)</f>
        <v/>
      </c>
      <c r="AL92" s="16" t="e">
        <f>IF(COUNTA('Saisie des résultats'!#REF!)=0,"",'Saisie des résultats'!#REF!)</f>
        <v>#REF!</v>
      </c>
      <c r="AM92" s="16" t="str">
        <f>IF(COUNTA('Saisie des résultats'!$CQ$26)=0,"",'Saisie des résultats'!$CQ$26)</f>
        <v/>
      </c>
      <c r="AN92" s="16" t="e">
        <f>IF(COUNTA('Saisie des résultats'!#REF!)=0,"",'Saisie des résultats'!#REF!)</f>
        <v>#REF!</v>
      </c>
      <c r="AO92" s="16" t="str">
        <f>IF(COUNTA('Saisie des résultats'!$CQ$27)=0,"",'Saisie des résultats'!$CQ$27)</f>
        <v/>
      </c>
      <c r="AP92" s="16" t="str">
        <f>IF(COUNTA('Épreuves facultatives'!$GA$6)=0,"",'Épreuves facultatives'!$GA$6)</f>
        <v/>
      </c>
      <c r="AQ92" s="16" t="str">
        <f>IF(COUNTA('Saisie des résultats'!$CQ$28)=0,"",'Saisie des résultats'!$CQ$28)</f>
        <v/>
      </c>
      <c r="AR92" s="16" t="str">
        <f>IF(COUNTA('Épreuves facultatives'!$GA$7)=0,"",'Épreuves facultatives'!$GA$7)</f>
        <v/>
      </c>
      <c r="AS92" s="16" t="str">
        <f>IF(COUNTA('Saisie des résultats'!$CQ$29)=0,"",'Saisie des résultats'!$CQ$29)</f>
        <v/>
      </c>
      <c r="AT92" s="16" t="str">
        <f>IF(COUNTA('Épreuves facultatives'!$GA$8)=0,"",'Épreuves facultatives'!$GA$8)</f>
        <v/>
      </c>
      <c r="AU92" s="16" t="str">
        <f>IF(COUNTA('Saisie des résultats'!$CQ$30)=0,"",'Saisie des résultats'!$CQ$30)</f>
        <v/>
      </c>
      <c r="AV92" s="16" t="str">
        <f>IF(COUNTA('Épreuves facultatives'!$GA$9)=0,"",'Épreuves facultatives'!$GA$9)</f>
        <v/>
      </c>
      <c r="AW92" s="16" t="str">
        <f>IF(COUNTA('Saisie des résultats'!$CQ$31)=0,"",'Saisie des résultats'!$CQ$31)</f>
        <v/>
      </c>
      <c r="AX92" s="16" t="str">
        <f>IF(COUNTA('Épreuves facultatives'!$GA$10)=0,"",'Épreuves facultatives'!$GA$10)</f>
        <v/>
      </c>
      <c r="AY92" s="16" t="str">
        <f>IF(COUNTA('Épreuves facultatives'!$FZ$11)=0,"",'Épreuves facultatives'!$FZ$11)</f>
        <v/>
      </c>
      <c r="AZ92" s="16" t="str">
        <f>IF(COUNTA('Épreuves facultatives'!$GA$11)=0,"",'Épreuves facultatives'!$GA$11)</f>
        <v/>
      </c>
      <c r="BA92" s="16" t="str">
        <f>IF(COUNTA('Épreuves facultatives'!$FZ$12)=0,"",'Épreuves facultatives'!$FZ$12)</f>
        <v/>
      </c>
      <c r="BB92" s="16" t="str">
        <f>IF(COUNTA('Épreuves facultatives'!$GA$12)=0,"",'Épreuves facultatives'!$GA$12)</f>
        <v/>
      </c>
      <c r="BC92" s="16" t="str">
        <f>IF(COUNTA('Épreuves facultatives'!$FZ$13)=0,"",'Épreuves facultatives'!$FZ$13)</f>
        <v/>
      </c>
      <c r="BD92" s="16" t="str">
        <f>IF(COUNTA('Épreuves facultatives'!$GA$13)=0,"",'Épreuves facultatives'!$GA$13)</f>
        <v/>
      </c>
      <c r="BE92" s="16" t="str">
        <f>IF(COUNTA('Épreuves facultatives'!$FZ$14)=0,"",'Épreuves facultatives'!$FZ$14)</f>
        <v/>
      </c>
      <c r="BF92" s="16" t="str">
        <f>IF(COUNTA('Épreuves facultatives'!$GA$14)=0,"",'Épreuves facultatives'!$GA$14)</f>
        <v/>
      </c>
      <c r="BG92" s="16" t="str">
        <f>IF(COUNTA('Épreuves facultatives'!$FZ$15)=0,"",'Épreuves facultatives'!$FZ$15)</f>
        <v/>
      </c>
      <c r="BH92" s="16" t="str">
        <f>IF(COUNTA('Épreuves facultatives'!$GA$15)=0,"",'Épreuves facultatives'!$GA$15)</f>
        <v/>
      </c>
      <c r="BI92" s="16" t="str">
        <f>IF(COUNTA('Saisie des résultats'!$CQ$29)=0,"",'Saisie des résultats'!$CQ$29)</f>
        <v/>
      </c>
      <c r="BJ92" s="16" t="e">
        <f>IF(COUNTA('Saisie des résultats'!#REF!)=0,"",'Saisie des résultats'!#REF!)</f>
        <v>#REF!</v>
      </c>
      <c r="BK92" s="16" t="str">
        <f>IF(COUNTA('Saisie des résultats'!$CQ$28)=0,"",'Saisie des résultats'!$CQ$28)</f>
        <v/>
      </c>
      <c r="BL92" s="16" t="e">
        <f>IF(COUNTA('Saisie des résultats'!#REF!)=0,"",'Saisie des résultats'!#REF!)</f>
        <v>#REF!</v>
      </c>
      <c r="BM92" s="16" t="e">
        <f>IF(COUNTA('Saisie des résultats'!#REF!)=0,"",'Saisie des résultats'!#REF!)</f>
        <v>#REF!</v>
      </c>
      <c r="BZ92" s="217" t="str">
        <f t="shared" si="2"/>
        <v/>
      </c>
      <c r="CB92" s="217" t="str">
        <f t="shared" si="3"/>
        <v/>
      </c>
    </row>
    <row r="93" spans="1:80">
      <c r="A93" s="11" t="str">
        <f>'Liste élèves'!A96</f>
        <v/>
      </c>
      <c r="B93" s="17" t="str">
        <f>références!K91</f>
        <v/>
      </c>
      <c r="C93" s="16" t="str">
        <f>IF(COUNTA('Saisie des résultats'!$CR$8)=0,"",'Saisie des résultats'!$CR$8)</f>
        <v/>
      </c>
      <c r="D93" s="16" t="e">
        <f>IF(COUNTA('Saisie des résultats'!#REF!)=0,"",'Saisie des résultats'!#REF!)</f>
        <v>#REF!</v>
      </c>
      <c r="E93" s="16" t="str">
        <f>IF(COUNTA('Saisie des résultats'!$CR$9)=0,"",'Saisie des résultats'!$CR$9)</f>
        <v/>
      </c>
      <c r="F93" s="16" t="e">
        <f>IF(COUNTA('Saisie des résultats'!#REF!)=0,"",'Saisie des résultats'!#REF!)</f>
        <v>#REF!</v>
      </c>
      <c r="G93" s="16" t="str">
        <f>IF(COUNTA('Saisie des résultats'!$CR$10)=0,"",'Saisie des résultats'!$CR$10)</f>
        <v/>
      </c>
      <c r="H93" s="16" t="e">
        <f>IF(COUNTA('Saisie des résultats'!#REF!)=0,"",'Saisie des résultats'!#REF!)</f>
        <v>#REF!</v>
      </c>
      <c r="I93" s="16" t="str">
        <f>IF(COUNTA('Saisie des résultats'!$CR$11)=0,"",'Saisie des résultats'!$CR$11)</f>
        <v/>
      </c>
      <c r="J93" s="16" t="e">
        <f>IF(COUNTA('Saisie des résultats'!#REF!)=0,"",'Saisie des résultats'!#REF!)</f>
        <v>#REF!</v>
      </c>
      <c r="K93" s="16" t="str">
        <f>IF(COUNTA('Saisie des résultats'!$CR$12)=0,"",'Saisie des résultats'!$CR$12)</f>
        <v/>
      </c>
      <c r="L93" s="16" t="e">
        <f>IF(COUNTA('Saisie des résultats'!#REF!)=0,"",'Saisie des résultats'!#REF!)</f>
        <v>#REF!</v>
      </c>
      <c r="M93" s="16" t="str">
        <f>IF(COUNTA('Saisie des résultats'!$CR$13)=0,"",'Saisie des résultats'!$CR$13)</f>
        <v/>
      </c>
      <c r="N93" s="16" t="e">
        <f>IF(COUNTA('Saisie des résultats'!#REF!)=0,"",'Saisie des résultats'!#REF!)</f>
        <v>#REF!</v>
      </c>
      <c r="O93" s="16" t="str">
        <f>IF(COUNTA('Saisie des résultats'!$CR$14)=0,"",'Saisie des résultats'!$CR$14)</f>
        <v/>
      </c>
      <c r="P93" s="16" t="e">
        <f>IF(COUNTA('Saisie des résultats'!#REF!)=0,"",'Saisie des résultats'!#REF!)</f>
        <v>#REF!</v>
      </c>
      <c r="Q93" s="16" t="str">
        <f>IF(COUNTA('Saisie des résultats'!$CR$15)=0,"",'Saisie des résultats'!$CR$15)</f>
        <v/>
      </c>
      <c r="R93" s="16" t="e">
        <f>IF(COUNTA('Saisie des résultats'!#REF!)=0,"",'Saisie des résultats'!#REF!)</f>
        <v>#REF!</v>
      </c>
      <c r="S93" s="16" t="str">
        <f>IF(COUNTA('Saisie des résultats'!$CR$16)=0,"",'Saisie des résultats'!$CR$16)</f>
        <v/>
      </c>
      <c r="T93" s="16" t="e">
        <f>IF(COUNTA('Saisie des résultats'!#REF!)=0,"",'Saisie des résultats'!#REF!)</f>
        <v>#REF!</v>
      </c>
      <c r="U93" s="16" t="str">
        <f>IF(COUNTA('Saisie des résultats'!$CR$17)=0,"",'Saisie des résultats'!$CR$17)</f>
        <v/>
      </c>
      <c r="V93" s="16" t="e">
        <f>IF(COUNTA('Saisie des résultats'!#REF!)=0,"",'Saisie des résultats'!#REF!)</f>
        <v>#REF!</v>
      </c>
      <c r="W93" s="16" t="str">
        <f>IF(COUNTA('Saisie des résultats'!$CR$18)=0,"",'Saisie des résultats'!$CR$18)</f>
        <v/>
      </c>
      <c r="X93" s="16" t="e">
        <f>IF(COUNTA('Saisie des résultats'!#REF!)=0,"",'Saisie des résultats'!#REF!)</f>
        <v>#REF!</v>
      </c>
      <c r="Y93" s="16" t="str">
        <f>IF(COUNTA('Saisie des résultats'!$CR$19)=0,"",'Saisie des résultats'!$CR$19)</f>
        <v/>
      </c>
      <c r="Z93" s="16" t="e">
        <f>IF(COUNTA('Saisie des résultats'!#REF!)=0,"",'Saisie des résultats'!#REF!)</f>
        <v>#REF!</v>
      </c>
      <c r="AA93" s="16" t="str">
        <f>IF(COUNTA('Saisie des résultats'!$CR$20)=0,"",'Saisie des résultats'!$CR$20)</f>
        <v/>
      </c>
      <c r="AB93" s="16" t="e">
        <f>IF(COUNTA('Saisie des résultats'!#REF!)=0,"",'Saisie des résultats'!#REF!)</f>
        <v>#REF!</v>
      </c>
      <c r="AC93" s="16" t="str">
        <f>IF(COUNTA('Saisie des résultats'!$CR$21)=0,"",'Saisie des résultats'!$CR$21)</f>
        <v/>
      </c>
      <c r="AD93" s="16" t="e">
        <f>IF(COUNTA('Saisie des résultats'!#REF!)=0,"",'Saisie des résultats'!#REF!)</f>
        <v>#REF!</v>
      </c>
      <c r="AE93" s="16" t="str">
        <f>IF(COUNTA('Saisie des résultats'!$CR$22)=0,"",'Saisie des résultats'!$CR$22)</f>
        <v/>
      </c>
      <c r="AF93" s="16" t="e">
        <f>IF(COUNTA('Saisie des résultats'!#REF!)=0,"",'Saisie des résultats'!#REF!)</f>
        <v>#REF!</v>
      </c>
      <c r="AG93" s="16" t="str">
        <f>IF(COUNTA('Saisie des résultats'!$CR$23)=0,"",'Saisie des résultats'!$CR$23)</f>
        <v/>
      </c>
      <c r="AH93" s="16" t="e">
        <f>IF(COUNTA('Saisie des résultats'!#REF!)=0,"",'Saisie des résultats'!#REF!)</f>
        <v>#REF!</v>
      </c>
      <c r="AI93" s="16" t="str">
        <f>IF(COUNTA('Saisie des résultats'!$CR$24)=0,"",'Saisie des résultats'!$CR$24)</f>
        <v/>
      </c>
      <c r="AJ93" s="16" t="e">
        <f>IF(COUNTA('Saisie des résultats'!#REF!)=0,"",'Saisie des résultats'!#REF!)</f>
        <v>#REF!</v>
      </c>
      <c r="AK93" s="16" t="str">
        <f>IF(COUNTA('Saisie des résultats'!$CR$25)=0,"",'Saisie des résultats'!$CR$25)</f>
        <v/>
      </c>
      <c r="AL93" s="16" t="e">
        <f>IF(COUNTA('Saisie des résultats'!#REF!)=0,"",'Saisie des résultats'!#REF!)</f>
        <v>#REF!</v>
      </c>
      <c r="AM93" s="16" t="str">
        <f>IF(COUNTA('Saisie des résultats'!$CR$26)=0,"",'Saisie des résultats'!$CR$26)</f>
        <v/>
      </c>
      <c r="AN93" s="16" t="e">
        <f>IF(COUNTA('Saisie des résultats'!#REF!)=0,"",'Saisie des résultats'!#REF!)</f>
        <v>#REF!</v>
      </c>
      <c r="AO93" s="16" t="str">
        <f>IF(COUNTA('Saisie des résultats'!$CR$27)=0,"",'Saisie des résultats'!$CR$27)</f>
        <v/>
      </c>
      <c r="AP93" s="16" t="str">
        <f>IF(COUNTA('Épreuves facultatives'!$GC$6)=0,"",'Épreuves facultatives'!$GC$6)</f>
        <v/>
      </c>
      <c r="AQ93" s="16" t="str">
        <f>IF(COUNTA('Saisie des résultats'!$CR$28)=0,"",'Saisie des résultats'!$CR$28)</f>
        <v/>
      </c>
      <c r="AR93" s="16" t="str">
        <f>IF(COUNTA('Épreuves facultatives'!$GC$7)=0,"",'Épreuves facultatives'!$GC$7)</f>
        <v/>
      </c>
      <c r="AS93" s="16" t="str">
        <f>IF(COUNTA('Saisie des résultats'!$CR$29)=0,"",'Saisie des résultats'!$CR$29)</f>
        <v/>
      </c>
      <c r="AT93" s="16" t="str">
        <f>IF(COUNTA('Épreuves facultatives'!$GC$8)=0,"",'Épreuves facultatives'!$GC$8)</f>
        <v/>
      </c>
      <c r="AU93" s="16" t="str">
        <f>IF(COUNTA('Saisie des résultats'!$CR$30)=0,"",'Saisie des résultats'!$CR$30)</f>
        <v/>
      </c>
      <c r="AV93" s="16" t="str">
        <f>IF(COUNTA('Épreuves facultatives'!$GC$9)=0,"",'Épreuves facultatives'!$GC$9)</f>
        <v/>
      </c>
      <c r="AW93" s="16" t="str">
        <f>IF(COUNTA('Saisie des résultats'!$CR$31)=0,"",'Saisie des résultats'!$CR$31)</f>
        <v/>
      </c>
      <c r="AX93" s="16" t="str">
        <f>IF(COUNTA('Épreuves facultatives'!$GC$10)=0,"",'Épreuves facultatives'!$GC$10)</f>
        <v/>
      </c>
      <c r="AY93" s="16" t="str">
        <f>IF(COUNTA('Épreuves facultatives'!$GB$11)=0,"",'Épreuves facultatives'!$GB$11)</f>
        <v/>
      </c>
      <c r="AZ93" s="16" t="str">
        <f>IF(COUNTA('Épreuves facultatives'!$GC$11)=0,"",'Épreuves facultatives'!$GC$11)</f>
        <v/>
      </c>
      <c r="BA93" s="16" t="str">
        <f>IF(COUNTA('Épreuves facultatives'!$GB$12)=0,"",'Épreuves facultatives'!$GB$12)</f>
        <v/>
      </c>
      <c r="BB93" s="16" t="str">
        <f>IF(COUNTA('Épreuves facultatives'!$GC$12)=0,"",'Épreuves facultatives'!$GC$12)</f>
        <v/>
      </c>
      <c r="BC93" s="16" t="str">
        <f>IF(COUNTA('Épreuves facultatives'!$GB$13)=0,"",'Épreuves facultatives'!$GB$13)</f>
        <v/>
      </c>
      <c r="BD93" s="16" t="str">
        <f>IF(COUNTA('Épreuves facultatives'!$GC$13)=0,"",'Épreuves facultatives'!$GC$13)</f>
        <v/>
      </c>
      <c r="BE93" s="16" t="str">
        <f>IF(COUNTA('Épreuves facultatives'!$GB$14)=0,"",'Épreuves facultatives'!$GB$14)</f>
        <v/>
      </c>
      <c r="BF93" s="16" t="str">
        <f>IF(COUNTA('Épreuves facultatives'!$GC$14)=0,"",'Épreuves facultatives'!$GC$14)</f>
        <v/>
      </c>
      <c r="BG93" s="16" t="str">
        <f>IF(COUNTA('Épreuves facultatives'!$GB$15)=0,"",'Épreuves facultatives'!$GB$15)</f>
        <v/>
      </c>
      <c r="BH93" s="16" t="str">
        <f>IF(COUNTA('Épreuves facultatives'!$GC$15)=0,"",'Épreuves facultatives'!$GC$15)</f>
        <v/>
      </c>
      <c r="BI93" s="16" t="str">
        <f>IF(COUNTA('Saisie des résultats'!$CR$29)=0,"",'Saisie des résultats'!$CR$29)</f>
        <v/>
      </c>
      <c r="BJ93" s="16" t="e">
        <f>IF(COUNTA('Saisie des résultats'!#REF!)=0,"",'Saisie des résultats'!#REF!)</f>
        <v>#REF!</v>
      </c>
      <c r="BK93" s="16" t="str">
        <f>IF(COUNTA('Saisie des résultats'!$CR$28)=0,"",'Saisie des résultats'!$CR$28)</f>
        <v/>
      </c>
      <c r="BL93" s="16" t="e">
        <f>IF(COUNTA('Saisie des résultats'!#REF!)=0,"",'Saisie des résultats'!#REF!)</f>
        <v>#REF!</v>
      </c>
      <c r="BM93" s="16" t="e">
        <f>IF(COUNTA('Saisie des résultats'!#REF!)=0,"",'Saisie des résultats'!#REF!)</f>
        <v>#REF!</v>
      </c>
      <c r="BZ93" s="217" t="str">
        <f t="shared" si="2"/>
        <v/>
      </c>
      <c r="CB93" s="217" t="str">
        <f t="shared" si="3"/>
        <v/>
      </c>
    </row>
    <row r="94" spans="1:80">
      <c r="A94" s="11" t="str">
        <f>'Liste élèves'!A97</f>
        <v/>
      </c>
      <c r="B94" s="17" t="str">
        <f>références!K92</f>
        <v/>
      </c>
      <c r="C94" s="16" t="str">
        <f>IF(COUNTA('Saisie des résultats'!$CS$8)=0,"",'Saisie des résultats'!$CS$8)</f>
        <v/>
      </c>
      <c r="D94" s="16" t="e">
        <f>IF(COUNTA('Saisie des résultats'!#REF!)=0,"",'Saisie des résultats'!#REF!)</f>
        <v>#REF!</v>
      </c>
      <c r="E94" s="16" t="str">
        <f>IF(COUNTA('Saisie des résultats'!$CS$9)=0,"",'Saisie des résultats'!$CS$9)</f>
        <v/>
      </c>
      <c r="F94" s="16" t="e">
        <f>IF(COUNTA('Saisie des résultats'!#REF!)=0,"",'Saisie des résultats'!#REF!)</f>
        <v>#REF!</v>
      </c>
      <c r="G94" s="16" t="str">
        <f>IF(COUNTA('Saisie des résultats'!$CS$10)=0,"",'Saisie des résultats'!$CS$10)</f>
        <v/>
      </c>
      <c r="H94" s="16" t="e">
        <f>IF(COUNTA('Saisie des résultats'!#REF!)=0,"",'Saisie des résultats'!#REF!)</f>
        <v>#REF!</v>
      </c>
      <c r="I94" s="16" t="str">
        <f>IF(COUNTA('Saisie des résultats'!$CS$11)=0,"",'Saisie des résultats'!$CS$11)</f>
        <v/>
      </c>
      <c r="J94" s="16" t="e">
        <f>IF(COUNTA('Saisie des résultats'!#REF!)=0,"",'Saisie des résultats'!#REF!)</f>
        <v>#REF!</v>
      </c>
      <c r="K94" s="16" t="str">
        <f>IF(COUNTA('Saisie des résultats'!$CS$12)=0,"",'Saisie des résultats'!$CS$12)</f>
        <v/>
      </c>
      <c r="L94" s="16" t="e">
        <f>IF(COUNTA('Saisie des résultats'!#REF!)=0,"",'Saisie des résultats'!#REF!)</f>
        <v>#REF!</v>
      </c>
      <c r="M94" s="16" t="str">
        <f>IF(COUNTA('Saisie des résultats'!$CS$13)=0,"",'Saisie des résultats'!$CS$13)</f>
        <v/>
      </c>
      <c r="N94" s="16" t="e">
        <f>IF(COUNTA('Saisie des résultats'!#REF!)=0,"",'Saisie des résultats'!#REF!)</f>
        <v>#REF!</v>
      </c>
      <c r="O94" s="16" t="str">
        <f>IF(COUNTA('Saisie des résultats'!$CS$14)=0,"",'Saisie des résultats'!$CS$14)</f>
        <v/>
      </c>
      <c r="P94" s="16" t="e">
        <f>IF(COUNTA('Saisie des résultats'!#REF!)=0,"",'Saisie des résultats'!#REF!)</f>
        <v>#REF!</v>
      </c>
      <c r="Q94" s="16" t="str">
        <f>IF(COUNTA('Saisie des résultats'!$CS$15)=0,"",'Saisie des résultats'!$CS$15)</f>
        <v/>
      </c>
      <c r="R94" s="16" t="e">
        <f>IF(COUNTA('Saisie des résultats'!#REF!)=0,"",'Saisie des résultats'!#REF!)</f>
        <v>#REF!</v>
      </c>
      <c r="S94" s="16" t="str">
        <f>IF(COUNTA('Saisie des résultats'!$CS$16)=0,"",'Saisie des résultats'!$CS$16)</f>
        <v/>
      </c>
      <c r="T94" s="16" t="e">
        <f>IF(COUNTA('Saisie des résultats'!#REF!)=0,"",'Saisie des résultats'!#REF!)</f>
        <v>#REF!</v>
      </c>
      <c r="U94" s="16" t="str">
        <f>IF(COUNTA('Saisie des résultats'!$CS$17)=0,"",'Saisie des résultats'!$CS$17)</f>
        <v/>
      </c>
      <c r="V94" s="16" t="e">
        <f>IF(COUNTA('Saisie des résultats'!#REF!)=0,"",'Saisie des résultats'!#REF!)</f>
        <v>#REF!</v>
      </c>
      <c r="W94" s="16" t="str">
        <f>IF(COUNTA('Saisie des résultats'!$CS$18)=0,"",'Saisie des résultats'!$CS$18)</f>
        <v/>
      </c>
      <c r="X94" s="16" t="e">
        <f>IF(COUNTA('Saisie des résultats'!#REF!)=0,"",'Saisie des résultats'!#REF!)</f>
        <v>#REF!</v>
      </c>
      <c r="Y94" s="16" t="str">
        <f>IF(COUNTA('Saisie des résultats'!$CS$19)=0,"",'Saisie des résultats'!$CS$19)</f>
        <v/>
      </c>
      <c r="Z94" s="16" t="e">
        <f>IF(COUNTA('Saisie des résultats'!#REF!)=0,"",'Saisie des résultats'!#REF!)</f>
        <v>#REF!</v>
      </c>
      <c r="AA94" s="16" t="str">
        <f>IF(COUNTA('Saisie des résultats'!$CS$20)=0,"",'Saisie des résultats'!$CS$20)</f>
        <v/>
      </c>
      <c r="AB94" s="16" t="e">
        <f>IF(COUNTA('Saisie des résultats'!#REF!)=0,"",'Saisie des résultats'!#REF!)</f>
        <v>#REF!</v>
      </c>
      <c r="AC94" s="16" t="str">
        <f>IF(COUNTA('Saisie des résultats'!$CS$21)=0,"",'Saisie des résultats'!$CS$21)</f>
        <v/>
      </c>
      <c r="AD94" s="16" t="e">
        <f>IF(COUNTA('Saisie des résultats'!#REF!)=0,"",'Saisie des résultats'!#REF!)</f>
        <v>#REF!</v>
      </c>
      <c r="AE94" s="16" t="str">
        <f>IF(COUNTA('Saisie des résultats'!$CS$22)=0,"",'Saisie des résultats'!$CS$22)</f>
        <v/>
      </c>
      <c r="AF94" s="16" t="e">
        <f>IF(COUNTA('Saisie des résultats'!#REF!)=0,"",'Saisie des résultats'!#REF!)</f>
        <v>#REF!</v>
      </c>
      <c r="AG94" s="16" t="str">
        <f>IF(COUNTA('Saisie des résultats'!$CS$23)=0,"",'Saisie des résultats'!$CS$23)</f>
        <v/>
      </c>
      <c r="AH94" s="16" t="e">
        <f>IF(COUNTA('Saisie des résultats'!#REF!)=0,"",'Saisie des résultats'!#REF!)</f>
        <v>#REF!</v>
      </c>
      <c r="AI94" s="16" t="str">
        <f>IF(COUNTA('Saisie des résultats'!$CS$24)=0,"",'Saisie des résultats'!$CS$24)</f>
        <v/>
      </c>
      <c r="AJ94" s="16" t="e">
        <f>IF(COUNTA('Saisie des résultats'!#REF!)=0,"",'Saisie des résultats'!#REF!)</f>
        <v>#REF!</v>
      </c>
      <c r="AK94" s="16" t="str">
        <f>IF(COUNTA('Saisie des résultats'!$CS$25)=0,"",'Saisie des résultats'!$CS$25)</f>
        <v/>
      </c>
      <c r="AL94" s="16" t="e">
        <f>IF(COUNTA('Saisie des résultats'!#REF!)=0,"",'Saisie des résultats'!#REF!)</f>
        <v>#REF!</v>
      </c>
      <c r="AM94" s="16" t="str">
        <f>IF(COUNTA('Saisie des résultats'!$CS$26)=0,"",'Saisie des résultats'!$CS$26)</f>
        <v/>
      </c>
      <c r="AN94" s="16" t="e">
        <f>IF(COUNTA('Saisie des résultats'!#REF!)=0,"",'Saisie des résultats'!#REF!)</f>
        <v>#REF!</v>
      </c>
      <c r="AO94" s="16" t="str">
        <f>IF(COUNTA('Saisie des résultats'!$CS$27)=0,"",'Saisie des résultats'!$CS$27)</f>
        <v/>
      </c>
      <c r="AP94" s="16" t="str">
        <f>IF(COUNTA('Épreuves facultatives'!$GE$6)=0,"",'Épreuves facultatives'!$GE$6)</f>
        <v/>
      </c>
      <c r="AQ94" s="16" t="str">
        <f>IF(COUNTA('Saisie des résultats'!$CS$28)=0,"",'Saisie des résultats'!$CS$28)</f>
        <v/>
      </c>
      <c r="AR94" s="16" t="str">
        <f>IF(COUNTA('Épreuves facultatives'!$GE$7)=0,"",'Épreuves facultatives'!$GE$7)</f>
        <v/>
      </c>
      <c r="AS94" s="16" t="str">
        <f>IF(COUNTA('Saisie des résultats'!$CS$29)=0,"",'Saisie des résultats'!$CS$29)</f>
        <v/>
      </c>
      <c r="AT94" s="16" t="str">
        <f>IF(COUNTA('Épreuves facultatives'!$GE$8)=0,"",'Épreuves facultatives'!$GE$8)</f>
        <v/>
      </c>
      <c r="AU94" s="16" t="str">
        <f>IF(COUNTA('Saisie des résultats'!$CS$30)=0,"",'Saisie des résultats'!$CS$30)</f>
        <v/>
      </c>
      <c r="AV94" s="16" t="str">
        <f>IF(COUNTA('Épreuves facultatives'!$GE$9)=0,"",'Épreuves facultatives'!$GE$9)</f>
        <v/>
      </c>
      <c r="AW94" s="16" t="str">
        <f>IF(COUNTA('Saisie des résultats'!$CS$31)=0,"",'Saisie des résultats'!$CS$31)</f>
        <v/>
      </c>
      <c r="AX94" s="16" t="str">
        <f>IF(COUNTA('Épreuves facultatives'!$GE$10)=0,"",'Épreuves facultatives'!$GE$10)</f>
        <v/>
      </c>
      <c r="AY94" s="16" t="str">
        <f>IF(COUNTA('Épreuves facultatives'!$GD$11)=0,"",'Épreuves facultatives'!$GD$11)</f>
        <v/>
      </c>
      <c r="AZ94" s="16" t="str">
        <f>IF(COUNTA('Épreuves facultatives'!$GE$11)=0,"",'Épreuves facultatives'!$GE$11)</f>
        <v/>
      </c>
      <c r="BA94" s="16" t="str">
        <f>IF(COUNTA('Épreuves facultatives'!$GD$12)=0,"",'Épreuves facultatives'!$GD$12)</f>
        <v/>
      </c>
      <c r="BB94" s="16" t="str">
        <f>IF(COUNTA('Épreuves facultatives'!$GE$12)=0,"",'Épreuves facultatives'!$GE$12)</f>
        <v/>
      </c>
      <c r="BC94" s="16" t="str">
        <f>IF(COUNTA('Épreuves facultatives'!$GD$13)=0,"",'Épreuves facultatives'!$GD$13)</f>
        <v/>
      </c>
      <c r="BD94" s="16" t="str">
        <f>IF(COUNTA('Épreuves facultatives'!$GE$13)=0,"",'Épreuves facultatives'!$GE$13)</f>
        <v/>
      </c>
      <c r="BE94" s="16" t="str">
        <f>IF(COUNTA('Épreuves facultatives'!$GD$14)=0,"",'Épreuves facultatives'!$GD$14)</f>
        <v/>
      </c>
      <c r="BF94" s="16" t="str">
        <f>IF(COUNTA('Épreuves facultatives'!$GE$14)=0,"",'Épreuves facultatives'!$GE$14)</f>
        <v/>
      </c>
      <c r="BG94" s="16" t="str">
        <f>IF(COUNTA('Épreuves facultatives'!$GD$15)=0,"",'Épreuves facultatives'!$GD$15)</f>
        <v/>
      </c>
      <c r="BH94" s="16" t="str">
        <f>IF(COUNTA('Épreuves facultatives'!$GE$15)=0,"",'Épreuves facultatives'!$GE$15)</f>
        <v/>
      </c>
      <c r="BI94" s="16" t="str">
        <f>IF(COUNTA('Saisie des résultats'!$CS$29)=0,"",'Saisie des résultats'!$CS$29)</f>
        <v/>
      </c>
      <c r="BJ94" s="16" t="e">
        <f>IF(COUNTA('Saisie des résultats'!#REF!)=0,"",'Saisie des résultats'!#REF!)</f>
        <v>#REF!</v>
      </c>
      <c r="BK94" s="16" t="str">
        <f>IF(COUNTA('Saisie des résultats'!$CS$28)=0,"",'Saisie des résultats'!$CS$28)</f>
        <v/>
      </c>
      <c r="BL94" s="16" t="e">
        <f>IF(COUNTA('Saisie des résultats'!#REF!)=0,"",'Saisie des résultats'!#REF!)</f>
        <v>#REF!</v>
      </c>
      <c r="BM94" s="16" t="e">
        <f>IF(COUNTA('Saisie des résultats'!#REF!)=0,"",'Saisie des résultats'!#REF!)</f>
        <v>#REF!</v>
      </c>
      <c r="BZ94" s="217" t="str">
        <f t="shared" si="2"/>
        <v/>
      </c>
      <c r="CB94" s="217" t="str">
        <f t="shared" si="3"/>
        <v/>
      </c>
    </row>
    <row r="95" spans="1:80">
      <c r="A95" s="11" t="str">
        <f>'Liste élèves'!A98</f>
        <v/>
      </c>
      <c r="B95" s="17" t="str">
        <f>références!K93</f>
        <v/>
      </c>
      <c r="C95" s="16" t="str">
        <f>IF(COUNTA('Saisie des résultats'!$CT$8)=0,"",'Saisie des résultats'!$CT$8)</f>
        <v/>
      </c>
      <c r="D95" s="16" t="e">
        <f>IF(COUNTA('Saisie des résultats'!#REF!)=0,"",'Saisie des résultats'!#REF!)</f>
        <v>#REF!</v>
      </c>
      <c r="E95" s="16" t="str">
        <f>IF(COUNTA('Saisie des résultats'!$CT$9)=0,"",'Saisie des résultats'!$CT$9)</f>
        <v/>
      </c>
      <c r="F95" s="16" t="e">
        <f>IF(COUNTA('Saisie des résultats'!#REF!)=0,"",'Saisie des résultats'!#REF!)</f>
        <v>#REF!</v>
      </c>
      <c r="G95" s="16" t="str">
        <f>IF(COUNTA('Saisie des résultats'!$CT$10)=0,"",'Saisie des résultats'!$CT$10)</f>
        <v/>
      </c>
      <c r="H95" s="16" t="e">
        <f>IF(COUNTA('Saisie des résultats'!#REF!)=0,"",'Saisie des résultats'!#REF!)</f>
        <v>#REF!</v>
      </c>
      <c r="I95" s="16" t="str">
        <f>IF(COUNTA('Saisie des résultats'!$CT$11)=0,"",'Saisie des résultats'!$CT$11)</f>
        <v/>
      </c>
      <c r="J95" s="16" t="e">
        <f>IF(COUNTA('Saisie des résultats'!#REF!)=0,"",'Saisie des résultats'!#REF!)</f>
        <v>#REF!</v>
      </c>
      <c r="K95" s="16" t="str">
        <f>IF(COUNTA('Saisie des résultats'!$CT$12)=0,"",'Saisie des résultats'!$CT$12)</f>
        <v/>
      </c>
      <c r="L95" s="16" t="e">
        <f>IF(COUNTA('Saisie des résultats'!#REF!)=0,"",'Saisie des résultats'!#REF!)</f>
        <v>#REF!</v>
      </c>
      <c r="M95" s="16" t="str">
        <f>IF(COUNTA('Saisie des résultats'!$CT$13)=0,"",'Saisie des résultats'!$CT$13)</f>
        <v/>
      </c>
      <c r="N95" s="16" t="e">
        <f>IF(COUNTA('Saisie des résultats'!#REF!)=0,"",'Saisie des résultats'!#REF!)</f>
        <v>#REF!</v>
      </c>
      <c r="O95" s="16" t="str">
        <f>IF(COUNTA('Saisie des résultats'!$CT$14)=0,"",'Saisie des résultats'!$CT$14)</f>
        <v/>
      </c>
      <c r="P95" s="16" t="e">
        <f>IF(COUNTA('Saisie des résultats'!#REF!)=0,"",'Saisie des résultats'!#REF!)</f>
        <v>#REF!</v>
      </c>
      <c r="Q95" s="16" t="str">
        <f>IF(COUNTA('Saisie des résultats'!$CT$15)=0,"",'Saisie des résultats'!$CT$15)</f>
        <v/>
      </c>
      <c r="R95" s="16" t="e">
        <f>IF(COUNTA('Saisie des résultats'!#REF!)=0,"",'Saisie des résultats'!#REF!)</f>
        <v>#REF!</v>
      </c>
      <c r="S95" s="16" t="str">
        <f>IF(COUNTA('Saisie des résultats'!$CT$16)=0,"",'Saisie des résultats'!$CT$16)</f>
        <v/>
      </c>
      <c r="T95" s="16" t="e">
        <f>IF(COUNTA('Saisie des résultats'!#REF!)=0,"",'Saisie des résultats'!#REF!)</f>
        <v>#REF!</v>
      </c>
      <c r="U95" s="16" t="str">
        <f>IF(COUNTA('Saisie des résultats'!$CT$17)=0,"",'Saisie des résultats'!$CT$17)</f>
        <v/>
      </c>
      <c r="V95" s="16" t="e">
        <f>IF(COUNTA('Saisie des résultats'!#REF!)=0,"",'Saisie des résultats'!#REF!)</f>
        <v>#REF!</v>
      </c>
      <c r="W95" s="16" t="str">
        <f>IF(COUNTA('Saisie des résultats'!$CT$18)=0,"",'Saisie des résultats'!$CT$18)</f>
        <v/>
      </c>
      <c r="X95" s="16" t="e">
        <f>IF(COUNTA('Saisie des résultats'!#REF!)=0,"",'Saisie des résultats'!#REF!)</f>
        <v>#REF!</v>
      </c>
      <c r="Y95" s="16" t="str">
        <f>IF(COUNTA('Saisie des résultats'!$CT$19)=0,"",'Saisie des résultats'!$CT$19)</f>
        <v/>
      </c>
      <c r="Z95" s="16" t="e">
        <f>IF(COUNTA('Saisie des résultats'!#REF!)=0,"",'Saisie des résultats'!#REF!)</f>
        <v>#REF!</v>
      </c>
      <c r="AA95" s="16" t="str">
        <f>IF(COUNTA('Saisie des résultats'!$CT$20)=0,"",'Saisie des résultats'!$CT$20)</f>
        <v/>
      </c>
      <c r="AB95" s="16" t="e">
        <f>IF(COUNTA('Saisie des résultats'!#REF!)=0,"",'Saisie des résultats'!#REF!)</f>
        <v>#REF!</v>
      </c>
      <c r="AC95" s="16" t="str">
        <f>IF(COUNTA('Saisie des résultats'!$CT$21)=0,"",'Saisie des résultats'!$CT$21)</f>
        <v/>
      </c>
      <c r="AD95" s="16" t="e">
        <f>IF(COUNTA('Saisie des résultats'!#REF!)=0,"",'Saisie des résultats'!#REF!)</f>
        <v>#REF!</v>
      </c>
      <c r="AE95" s="16" t="str">
        <f>IF(COUNTA('Saisie des résultats'!$CT$22)=0,"",'Saisie des résultats'!$CT$22)</f>
        <v/>
      </c>
      <c r="AF95" s="16" t="e">
        <f>IF(COUNTA('Saisie des résultats'!#REF!)=0,"",'Saisie des résultats'!#REF!)</f>
        <v>#REF!</v>
      </c>
      <c r="AG95" s="16" t="str">
        <f>IF(COUNTA('Saisie des résultats'!$CT$23)=0,"",'Saisie des résultats'!$CT$23)</f>
        <v/>
      </c>
      <c r="AH95" s="16" t="e">
        <f>IF(COUNTA('Saisie des résultats'!#REF!)=0,"",'Saisie des résultats'!#REF!)</f>
        <v>#REF!</v>
      </c>
      <c r="AI95" s="16" t="str">
        <f>IF(COUNTA('Saisie des résultats'!$CT$24)=0,"",'Saisie des résultats'!$CT$24)</f>
        <v/>
      </c>
      <c r="AJ95" s="16" t="e">
        <f>IF(COUNTA('Saisie des résultats'!#REF!)=0,"",'Saisie des résultats'!#REF!)</f>
        <v>#REF!</v>
      </c>
      <c r="AK95" s="16" t="str">
        <f>IF(COUNTA('Saisie des résultats'!$CT$25)=0,"",'Saisie des résultats'!$CT$25)</f>
        <v/>
      </c>
      <c r="AL95" s="16" t="e">
        <f>IF(COUNTA('Saisie des résultats'!#REF!)=0,"",'Saisie des résultats'!#REF!)</f>
        <v>#REF!</v>
      </c>
      <c r="AM95" s="16" t="str">
        <f>IF(COUNTA('Saisie des résultats'!$CT$26)=0,"",'Saisie des résultats'!$CT$26)</f>
        <v/>
      </c>
      <c r="AN95" s="16" t="e">
        <f>IF(COUNTA('Saisie des résultats'!#REF!)=0,"",'Saisie des résultats'!#REF!)</f>
        <v>#REF!</v>
      </c>
      <c r="AO95" s="16" t="str">
        <f>IF(COUNTA('Saisie des résultats'!$CT$27)=0,"",'Saisie des résultats'!$CT$27)</f>
        <v/>
      </c>
      <c r="AP95" s="16" t="str">
        <f>IF(COUNTA('Épreuves facultatives'!$GG$6)=0,"",'Épreuves facultatives'!$GG$6)</f>
        <v/>
      </c>
      <c r="AQ95" s="16" t="str">
        <f>IF(COUNTA('Saisie des résultats'!$CT$28)=0,"",'Saisie des résultats'!$CT$28)</f>
        <v/>
      </c>
      <c r="AR95" s="16" t="str">
        <f>IF(COUNTA('Épreuves facultatives'!$GG$7)=0,"",'Épreuves facultatives'!$GG$7)</f>
        <v/>
      </c>
      <c r="AS95" s="16" t="str">
        <f>IF(COUNTA('Saisie des résultats'!$CT$29)=0,"",'Saisie des résultats'!$CT$29)</f>
        <v/>
      </c>
      <c r="AT95" s="16" t="str">
        <f>IF(COUNTA('Épreuves facultatives'!$GG$8)=0,"",'Épreuves facultatives'!$GG$8)</f>
        <v/>
      </c>
      <c r="AU95" s="16" t="str">
        <f>IF(COUNTA('Saisie des résultats'!$CT$30)=0,"",'Saisie des résultats'!$CT$30)</f>
        <v/>
      </c>
      <c r="AV95" s="16" t="str">
        <f>IF(COUNTA('Épreuves facultatives'!$GG$9)=0,"",'Épreuves facultatives'!$GG$9)</f>
        <v/>
      </c>
      <c r="AW95" s="16" t="str">
        <f>IF(COUNTA('Saisie des résultats'!$CT$31)=0,"",'Saisie des résultats'!$CT$31)</f>
        <v/>
      </c>
      <c r="AX95" s="16" t="str">
        <f>IF(COUNTA('Épreuves facultatives'!$GG$10)=0,"",'Épreuves facultatives'!$GG$10)</f>
        <v/>
      </c>
      <c r="AY95" s="16" t="str">
        <f>IF(COUNTA('Épreuves facultatives'!$GF$11)=0,"",'Épreuves facultatives'!$GF$11)</f>
        <v/>
      </c>
      <c r="AZ95" s="16" t="str">
        <f>IF(COUNTA('Épreuves facultatives'!$GG$11)=0,"",'Épreuves facultatives'!$GG$11)</f>
        <v/>
      </c>
      <c r="BA95" s="16" t="str">
        <f>IF(COUNTA('Épreuves facultatives'!$GF$12)=0,"",'Épreuves facultatives'!$GF$12)</f>
        <v/>
      </c>
      <c r="BB95" s="16" t="str">
        <f>IF(COUNTA('Épreuves facultatives'!$GG$12)=0,"",'Épreuves facultatives'!$GG$12)</f>
        <v/>
      </c>
      <c r="BC95" s="16" t="str">
        <f>IF(COUNTA('Épreuves facultatives'!$GF$13)=0,"",'Épreuves facultatives'!$GF$13)</f>
        <v/>
      </c>
      <c r="BD95" s="16" t="str">
        <f>IF(COUNTA('Épreuves facultatives'!$GG$13)=0,"",'Épreuves facultatives'!$GG$13)</f>
        <v/>
      </c>
      <c r="BE95" s="16" t="str">
        <f>IF(COUNTA('Épreuves facultatives'!$GF$14)=0,"",'Épreuves facultatives'!$GF$14)</f>
        <v/>
      </c>
      <c r="BF95" s="16" t="str">
        <f>IF(COUNTA('Épreuves facultatives'!$GG$14)=0,"",'Épreuves facultatives'!$GG$14)</f>
        <v/>
      </c>
      <c r="BG95" s="16" t="str">
        <f>IF(COUNTA('Épreuves facultatives'!$GF$15)=0,"",'Épreuves facultatives'!$GF$15)</f>
        <v/>
      </c>
      <c r="BH95" s="16" t="str">
        <f>IF(COUNTA('Épreuves facultatives'!$GG$15)=0,"",'Épreuves facultatives'!$GG$15)</f>
        <v/>
      </c>
      <c r="BI95" s="16" t="str">
        <f>IF(COUNTA('Saisie des résultats'!$CT$29)=0,"",'Saisie des résultats'!$CT$29)</f>
        <v/>
      </c>
      <c r="BJ95" s="16" t="e">
        <f>IF(COUNTA('Saisie des résultats'!#REF!)=0,"",'Saisie des résultats'!#REF!)</f>
        <v>#REF!</v>
      </c>
      <c r="BK95" s="16" t="str">
        <f>IF(COUNTA('Saisie des résultats'!$CT$28)=0,"",'Saisie des résultats'!$CT$28)</f>
        <v/>
      </c>
      <c r="BL95" s="16" t="e">
        <f>IF(COUNTA('Saisie des résultats'!#REF!)=0,"",'Saisie des résultats'!#REF!)</f>
        <v>#REF!</v>
      </c>
      <c r="BM95" s="16" t="e">
        <f>IF(COUNTA('Saisie des résultats'!#REF!)=0,"",'Saisie des résultats'!#REF!)</f>
        <v>#REF!</v>
      </c>
      <c r="BZ95" s="217" t="str">
        <f t="shared" si="2"/>
        <v/>
      </c>
      <c r="CB95" s="217" t="str">
        <f t="shared" si="3"/>
        <v/>
      </c>
    </row>
    <row r="96" spans="1:80">
      <c r="A96" s="11" t="str">
        <f>'Liste élèves'!A99</f>
        <v/>
      </c>
      <c r="B96" s="17" t="str">
        <f>références!K94</f>
        <v/>
      </c>
      <c r="C96" s="16" t="str">
        <f>IF(COUNTA('Saisie des résultats'!$CU$8)=0,"",'Saisie des résultats'!$CU$8)</f>
        <v/>
      </c>
      <c r="D96" s="16" t="e">
        <f>IF(COUNTA('Saisie des résultats'!#REF!)=0,"",'Saisie des résultats'!#REF!)</f>
        <v>#REF!</v>
      </c>
      <c r="E96" s="16" t="str">
        <f>IF(COUNTA('Saisie des résultats'!$CU$9)=0,"",'Saisie des résultats'!$CU$9)</f>
        <v/>
      </c>
      <c r="F96" s="16" t="e">
        <f>IF(COUNTA('Saisie des résultats'!#REF!)=0,"",'Saisie des résultats'!#REF!)</f>
        <v>#REF!</v>
      </c>
      <c r="G96" s="16" t="str">
        <f>IF(COUNTA('Saisie des résultats'!$CU$10)=0,"",'Saisie des résultats'!$CU$10)</f>
        <v/>
      </c>
      <c r="H96" s="16" t="e">
        <f>IF(COUNTA('Saisie des résultats'!#REF!)=0,"",'Saisie des résultats'!#REF!)</f>
        <v>#REF!</v>
      </c>
      <c r="I96" s="16" t="str">
        <f>IF(COUNTA('Saisie des résultats'!$CU$11)=0,"",'Saisie des résultats'!$CU$11)</f>
        <v/>
      </c>
      <c r="J96" s="16" t="e">
        <f>IF(COUNTA('Saisie des résultats'!#REF!)=0,"",'Saisie des résultats'!#REF!)</f>
        <v>#REF!</v>
      </c>
      <c r="K96" s="16" t="str">
        <f>IF(COUNTA('Saisie des résultats'!$CU$12)=0,"",'Saisie des résultats'!$CU$12)</f>
        <v/>
      </c>
      <c r="L96" s="16" t="e">
        <f>IF(COUNTA('Saisie des résultats'!#REF!)=0,"",'Saisie des résultats'!#REF!)</f>
        <v>#REF!</v>
      </c>
      <c r="M96" s="16" t="str">
        <f>IF(COUNTA('Saisie des résultats'!$CU$13)=0,"",'Saisie des résultats'!$CU$13)</f>
        <v/>
      </c>
      <c r="N96" s="16" t="e">
        <f>IF(COUNTA('Saisie des résultats'!#REF!)=0,"",'Saisie des résultats'!#REF!)</f>
        <v>#REF!</v>
      </c>
      <c r="O96" s="16" t="str">
        <f>IF(COUNTA('Saisie des résultats'!$CU$14)=0,"",'Saisie des résultats'!$CU$14)</f>
        <v/>
      </c>
      <c r="P96" s="16" t="e">
        <f>IF(COUNTA('Saisie des résultats'!#REF!)=0,"",'Saisie des résultats'!#REF!)</f>
        <v>#REF!</v>
      </c>
      <c r="Q96" s="16" t="str">
        <f>IF(COUNTA('Saisie des résultats'!$CU$15)=0,"",'Saisie des résultats'!$CU$15)</f>
        <v/>
      </c>
      <c r="R96" s="16" t="e">
        <f>IF(COUNTA('Saisie des résultats'!#REF!)=0,"",'Saisie des résultats'!#REF!)</f>
        <v>#REF!</v>
      </c>
      <c r="S96" s="16" t="str">
        <f>IF(COUNTA('Saisie des résultats'!$CU$16)=0,"",'Saisie des résultats'!$CU$16)</f>
        <v/>
      </c>
      <c r="T96" s="16" t="e">
        <f>IF(COUNTA('Saisie des résultats'!#REF!)=0,"",'Saisie des résultats'!#REF!)</f>
        <v>#REF!</v>
      </c>
      <c r="U96" s="16" t="str">
        <f>IF(COUNTA('Saisie des résultats'!$CU$17)=0,"",'Saisie des résultats'!$CU$17)</f>
        <v/>
      </c>
      <c r="V96" s="16" t="e">
        <f>IF(COUNTA('Saisie des résultats'!#REF!)=0,"",'Saisie des résultats'!#REF!)</f>
        <v>#REF!</v>
      </c>
      <c r="W96" s="16" t="str">
        <f>IF(COUNTA('Saisie des résultats'!$CU$18)=0,"",'Saisie des résultats'!$CU$18)</f>
        <v/>
      </c>
      <c r="X96" s="16" t="e">
        <f>IF(COUNTA('Saisie des résultats'!#REF!)=0,"",'Saisie des résultats'!#REF!)</f>
        <v>#REF!</v>
      </c>
      <c r="Y96" s="16" t="str">
        <f>IF(COUNTA('Saisie des résultats'!$CU$19)=0,"",'Saisie des résultats'!$CU$19)</f>
        <v/>
      </c>
      <c r="Z96" s="16" t="e">
        <f>IF(COUNTA('Saisie des résultats'!#REF!)=0,"",'Saisie des résultats'!#REF!)</f>
        <v>#REF!</v>
      </c>
      <c r="AA96" s="16" t="str">
        <f>IF(COUNTA('Saisie des résultats'!$CU$20)=0,"",'Saisie des résultats'!$CU$20)</f>
        <v/>
      </c>
      <c r="AB96" s="16" t="e">
        <f>IF(COUNTA('Saisie des résultats'!#REF!)=0,"",'Saisie des résultats'!#REF!)</f>
        <v>#REF!</v>
      </c>
      <c r="AC96" s="16" t="str">
        <f>IF(COUNTA('Saisie des résultats'!$CU$21)=0,"",'Saisie des résultats'!$CU$21)</f>
        <v/>
      </c>
      <c r="AD96" s="16" t="e">
        <f>IF(COUNTA('Saisie des résultats'!#REF!)=0,"",'Saisie des résultats'!#REF!)</f>
        <v>#REF!</v>
      </c>
      <c r="AE96" s="16" t="str">
        <f>IF(COUNTA('Saisie des résultats'!$CU$22)=0,"",'Saisie des résultats'!$CU$22)</f>
        <v/>
      </c>
      <c r="AF96" s="16" t="e">
        <f>IF(COUNTA('Saisie des résultats'!#REF!)=0,"",'Saisie des résultats'!#REF!)</f>
        <v>#REF!</v>
      </c>
      <c r="AG96" s="16" t="str">
        <f>IF(COUNTA('Saisie des résultats'!$CU$23)=0,"",'Saisie des résultats'!$CU$23)</f>
        <v/>
      </c>
      <c r="AH96" s="16" t="e">
        <f>IF(COUNTA('Saisie des résultats'!#REF!)=0,"",'Saisie des résultats'!#REF!)</f>
        <v>#REF!</v>
      </c>
      <c r="AI96" s="16" t="str">
        <f>IF(COUNTA('Saisie des résultats'!$CU$24)=0,"",'Saisie des résultats'!$CU$24)</f>
        <v/>
      </c>
      <c r="AJ96" s="16" t="e">
        <f>IF(COUNTA('Saisie des résultats'!#REF!)=0,"",'Saisie des résultats'!#REF!)</f>
        <v>#REF!</v>
      </c>
      <c r="AK96" s="16" t="str">
        <f>IF(COUNTA('Saisie des résultats'!$CU$25)=0,"",'Saisie des résultats'!$CU$25)</f>
        <v/>
      </c>
      <c r="AL96" s="16" t="e">
        <f>IF(COUNTA('Saisie des résultats'!#REF!)=0,"",'Saisie des résultats'!#REF!)</f>
        <v>#REF!</v>
      </c>
      <c r="AM96" s="16" t="str">
        <f>IF(COUNTA('Saisie des résultats'!$CU$26)=0,"",'Saisie des résultats'!$CU$26)</f>
        <v/>
      </c>
      <c r="AN96" s="16" t="e">
        <f>IF(COUNTA('Saisie des résultats'!#REF!)=0,"",'Saisie des résultats'!#REF!)</f>
        <v>#REF!</v>
      </c>
      <c r="AO96" s="16" t="str">
        <f>IF(COUNTA('Saisie des résultats'!$CU$27)=0,"",'Saisie des résultats'!$CU$27)</f>
        <v/>
      </c>
      <c r="AP96" s="16" t="str">
        <f>IF(COUNTA('Épreuves facultatives'!$GI$6)=0,"",'Épreuves facultatives'!$GI$6)</f>
        <v/>
      </c>
      <c r="AQ96" s="16" t="str">
        <f>IF(COUNTA('Saisie des résultats'!$CU$28)=0,"",'Saisie des résultats'!$CU$28)</f>
        <v/>
      </c>
      <c r="AR96" s="16" t="str">
        <f>IF(COUNTA('Épreuves facultatives'!$GI$7)=0,"",'Épreuves facultatives'!$GI$7)</f>
        <v/>
      </c>
      <c r="AS96" s="16" t="str">
        <f>IF(COUNTA('Saisie des résultats'!$CU$29)=0,"",'Saisie des résultats'!$CU$29)</f>
        <v/>
      </c>
      <c r="AT96" s="16" t="str">
        <f>IF(COUNTA('Épreuves facultatives'!$GI$8)=0,"",'Épreuves facultatives'!$GI$8)</f>
        <v/>
      </c>
      <c r="AU96" s="16" t="str">
        <f>IF(COUNTA('Saisie des résultats'!$CU$30)=0,"",'Saisie des résultats'!$CU$30)</f>
        <v/>
      </c>
      <c r="AV96" s="16" t="str">
        <f>IF(COUNTA('Épreuves facultatives'!$GI$9)=0,"",'Épreuves facultatives'!$GI$9)</f>
        <v/>
      </c>
      <c r="AW96" s="16" t="str">
        <f>IF(COUNTA('Saisie des résultats'!$CU$31)=0,"",'Saisie des résultats'!$CU$31)</f>
        <v/>
      </c>
      <c r="AX96" s="16" t="str">
        <f>IF(COUNTA('Épreuves facultatives'!$GI$10)=0,"",'Épreuves facultatives'!$GI$10)</f>
        <v/>
      </c>
      <c r="AY96" s="16" t="str">
        <f>IF(COUNTA('Épreuves facultatives'!$GH$11)=0,"",'Épreuves facultatives'!$GH$11)</f>
        <v/>
      </c>
      <c r="AZ96" s="16" t="str">
        <f>IF(COUNTA('Épreuves facultatives'!$GI$11)=0,"",'Épreuves facultatives'!$GI$11)</f>
        <v/>
      </c>
      <c r="BA96" s="16" t="str">
        <f>IF(COUNTA('Épreuves facultatives'!$GH$12)=0,"",'Épreuves facultatives'!$GH$12)</f>
        <v/>
      </c>
      <c r="BB96" s="16" t="str">
        <f>IF(COUNTA('Épreuves facultatives'!$GI$12)=0,"",'Épreuves facultatives'!$GI$12)</f>
        <v/>
      </c>
      <c r="BC96" s="16" t="str">
        <f>IF(COUNTA('Épreuves facultatives'!$GH$13)=0,"",'Épreuves facultatives'!$GH$13)</f>
        <v/>
      </c>
      <c r="BD96" s="16" t="str">
        <f>IF(COUNTA('Épreuves facultatives'!$GI$13)=0,"",'Épreuves facultatives'!$GI$13)</f>
        <v/>
      </c>
      <c r="BE96" s="16" t="str">
        <f>IF(COUNTA('Épreuves facultatives'!$GH$14)=0,"",'Épreuves facultatives'!$GH$14)</f>
        <v/>
      </c>
      <c r="BF96" s="16" t="str">
        <f>IF(COUNTA('Épreuves facultatives'!$GI$14)=0,"",'Épreuves facultatives'!$GI$14)</f>
        <v/>
      </c>
      <c r="BG96" s="16" t="str">
        <f>IF(COUNTA('Épreuves facultatives'!$GH$15)=0,"",'Épreuves facultatives'!$GH$15)</f>
        <v/>
      </c>
      <c r="BH96" s="16" t="str">
        <f>IF(COUNTA('Épreuves facultatives'!$GI$15)=0,"",'Épreuves facultatives'!$GI$15)</f>
        <v/>
      </c>
      <c r="BI96" s="16" t="str">
        <f>IF(COUNTA('Saisie des résultats'!$CU$29)=0,"",'Saisie des résultats'!$CU$29)</f>
        <v/>
      </c>
      <c r="BJ96" s="16" t="e">
        <f>IF(COUNTA('Saisie des résultats'!#REF!)=0,"",'Saisie des résultats'!#REF!)</f>
        <v>#REF!</v>
      </c>
      <c r="BK96" s="16" t="str">
        <f>IF(COUNTA('Saisie des résultats'!$CU$28)=0,"",'Saisie des résultats'!$CU$28)</f>
        <v/>
      </c>
      <c r="BL96" s="16" t="e">
        <f>IF(COUNTA('Saisie des résultats'!#REF!)=0,"",'Saisie des résultats'!#REF!)</f>
        <v>#REF!</v>
      </c>
      <c r="BM96" s="16" t="e">
        <f>IF(COUNTA('Saisie des résultats'!#REF!)=0,"",'Saisie des résultats'!#REF!)</f>
        <v>#REF!</v>
      </c>
      <c r="BZ96" s="217" t="str">
        <f t="shared" si="2"/>
        <v/>
      </c>
      <c r="CB96" s="217" t="str">
        <f t="shared" si="3"/>
        <v/>
      </c>
    </row>
    <row r="97" spans="1:80">
      <c r="A97" s="11" t="str">
        <f>'Liste élèves'!A100</f>
        <v/>
      </c>
      <c r="B97" s="17" t="str">
        <f>références!K95</f>
        <v/>
      </c>
      <c r="C97" s="16" t="str">
        <f>IF(COUNTA('Saisie des résultats'!$CV$8)=0,"",'Saisie des résultats'!$CV$8)</f>
        <v/>
      </c>
      <c r="D97" s="16" t="e">
        <f>IF(COUNTA('Saisie des résultats'!#REF!)=0,"",'Saisie des résultats'!#REF!)</f>
        <v>#REF!</v>
      </c>
      <c r="E97" s="16" t="str">
        <f>IF(COUNTA('Saisie des résultats'!$CV$9)=0,"",'Saisie des résultats'!$CV$9)</f>
        <v/>
      </c>
      <c r="F97" s="16" t="e">
        <f>IF(COUNTA('Saisie des résultats'!#REF!)=0,"",'Saisie des résultats'!#REF!)</f>
        <v>#REF!</v>
      </c>
      <c r="G97" s="16" t="str">
        <f>IF(COUNTA('Saisie des résultats'!$CV$10)=0,"",'Saisie des résultats'!$CV$10)</f>
        <v/>
      </c>
      <c r="H97" s="16" t="e">
        <f>IF(COUNTA('Saisie des résultats'!#REF!)=0,"",'Saisie des résultats'!#REF!)</f>
        <v>#REF!</v>
      </c>
      <c r="I97" s="16" t="str">
        <f>IF(COUNTA('Saisie des résultats'!$CV$11)=0,"",'Saisie des résultats'!$CV$11)</f>
        <v/>
      </c>
      <c r="J97" s="16" t="e">
        <f>IF(COUNTA('Saisie des résultats'!#REF!)=0,"",'Saisie des résultats'!#REF!)</f>
        <v>#REF!</v>
      </c>
      <c r="K97" s="16" t="str">
        <f>IF(COUNTA('Saisie des résultats'!$CV$12)=0,"",'Saisie des résultats'!$CV$12)</f>
        <v/>
      </c>
      <c r="L97" s="16" t="e">
        <f>IF(COUNTA('Saisie des résultats'!#REF!)=0,"",'Saisie des résultats'!#REF!)</f>
        <v>#REF!</v>
      </c>
      <c r="M97" s="16" t="str">
        <f>IF(COUNTA('Saisie des résultats'!$CV$13)=0,"",'Saisie des résultats'!$CV$13)</f>
        <v/>
      </c>
      <c r="N97" s="16" t="e">
        <f>IF(COUNTA('Saisie des résultats'!#REF!)=0,"",'Saisie des résultats'!#REF!)</f>
        <v>#REF!</v>
      </c>
      <c r="O97" s="16" t="str">
        <f>IF(COUNTA('Saisie des résultats'!$CV$14)=0,"",'Saisie des résultats'!$CV$14)</f>
        <v/>
      </c>
      <c r="P97" s="16" t="e">
        <f>IF(COUNTA('Saisie des résultats'!#REF!)=0,"",'Saisie des résultats'!#REF!)</f>
        <v>#REF!</v>
      </c>
      <c r="Q97" s="16" t="str">
        <f>IF(COUNTA('Saisie des résultats'!$CV$15)=0,"",'Saisie des résultats'!$CV$15)</f>
        <v/>
      </c>
      <c r="R97" s="16" t="e">
        <f>IF(COUNTA('Saisie des résultats'!#REF!)=0,"",'Saisie des résultats'!#REF!)</f>
        <v>#REF!</v>
      </c>
      <c r="S97" s="16" t="str">
        <f>IF(COUNTA('Saisie des résultats'!$CV$16)=0,"",'Saisie des résultats'!$CV$16)</f>
        <v/>
      </c>
      <c r="T97" s="16" t="e">
        <f>IF(COUNTA('Saisie des résultats'!#REF!)=0,"",'Saisie des résultats'!#REF!)</f>
        <v>#REF!</v>
      </c>
      <c r="U97" s="16" t="str">
        <f>IF(COUNTA('Saisie des résultats'!$CV$17)=0,"",'Saisie des résultats'!$CV$17)</f>
        <v/>
      </c>
      <c r="V97" s="16" t="e">
        <f>IF(COUNTA('Saisie des résultats'!#REF!)=0,"",'Saisie des résultats'!#REF!)</f>
        <v>#REF!</v>
      </c>
      <c r="W97" s="16" t="str">
        <f>IF(COUNTA('Saisie des résultats'!$CV$18)=0,"",'Saisie des résultats'!$CV$18)</f>
        <v/>
      </c>
      <c r="X97" s="16" t="e">
        <f>IF(COUNTA('Saisie des résultats'!#REF!)=0,"",'Saisie des résultats'!#REF!)</f>
        <v>#REF!</v>
      </c>
      <c r="Y97" s="16" t="str">
        <f>IF(COUNTA('Saisie des résultats'!$CV$19)=0,"",'Saisie des résultats'!$CV$19)</f>
        <v/>
      </c>
      <c r="Z97" s="16" t="e">
        <f>IF(COUNTA('Saisie des résultats'!#REF!)=0,"",'Saisie des résultats'!#REF!)</f>
        <v>#REF!</v>
      </c>
      <c r="AA97" s="16" t="str">
        <f>IF(COUNTA('Saisie des résultats'!$CV$20)=0,"",'Saisie des résultats'!$CV$20)</f>
        <v/>
      </c>
      <c r="AB97" s="16" t="e">
        <f>IF(COUNTA('Saisie des résultats'!#REF!)=0,"",'Saisie des résultats'!#REF!)</f>
        <v>#REF!</v>
      </c>
      <c r="AC97" s="16" t="str">
        <f>IF(COUNTA('Saisie des résultats'!$CV$21)=0,"",'Saisie des résultats'!$CV$21)</f>
        <v/>
      </c>
      <c r="AD97" s="16" t="e">
        <f>IF(COUNTA('Saisie des résultats'!#REF!)=0,"",'Saisie des résultats'!#REF!)</f>
        <v>#REF!</v>
      </c>
      <c r="AE97" s="16" t="str">
        <f>IF(COUNTA('Saisie des résultats'!$CV$22)=0,"",'Saisie des résultats'!$CV$22)</f>
        <v/>
      </c>
      <c r="AF97" s="16" t="e">
        <f>IF(COUNTA('Saisie des résultats'!#REF!)=0,"",'Saisie des résultats'!#REF!)</f>
        <v>#REF!</v>
      </c>
      <c r="AG97" s="16" t="str">
        <f>IF(COUNTA('Saisie des résultats'!$CV$23)=0,"",'Saisie des résultats'!$CV$23)</f>
        <v/>
      </c>
      <c r="AH97" s="16" t="e">
        <f>IF(COUNTA('Saisie des résultats'!#REF!)=0,"",'Saisie des résultats'!#REF!)</f>
        <v>#REF!</v>
      </c>
      <c r="AI97" s="16" t="str">
        <f>IF(COUNTA('Saisie des résultats'!$CV$24)=0,"",'Saisie des résultats'!$CV$24)</f>
        <v/>
      </c>
      <c r="AJ97" s="16" t="e">
        <f>IF(COUNTA('Saisie des résultats'!#REF!)=0,"",'Saisie des résultats'!#REF!)</f>
        <v>#REF!</v>
      </c>
      <c r="AK97" s="16" t="str">
        <f>IF(COUNTA('Saisie des résultats'!$CV$25)=0,"",'Saisie des résultats'!$CV$25)</f>
        <v/>
      </c>
      <c r="AL97" s="16" t="e">
        <f>IF(COUNTA('Saisie des résultats'!#REF!)=0,"",'Saisie des résultats'!#REF!)</f>
        <v>#REF!</v>
      </c>
      <c r="AM97" s="16" t="str">
        <f>IF(COUNTA('Saisie des résultats'!$CV$26)=0,"",'Saisie des résultats'!$CV$26)</f>
        <v/>
      </c>
      <c r="AN97" s="16" t="e">
        <f>IF(COUNTA('Saisie des résultats'!#REF!)=0,"",'Saisie des résultats'!#REF!)</f>
        <v>#REF!</v>
      </c>
      <c r="AO97" s="16" t="str">
        <f>IF(COUNTA('Saisie des résultats'!$CV$27)=0,"",'Saisie des résultats'!$CV$27)</f>
        <v/>
      </c>
      <c r="AP97" s="16" t="str">
        <f>IF(COUNTA('Épreuves facultatives'!$GK$6)=0,"",'Épreuves facultatives'!$GK$6)</f>
        <v/>
      </c>
      <c r="AQ97" s="16" t="str">
        <f>IF(COUNTA('Saisie des résultats'!$CV$28)=0,"",'Saisie des résultats'!$CV$28)</f>
        <v/>
      </c>
      <c r="AR97" s="16" t="str">
        <f>IF(COUNTA('Épreuves facultatives'!$GK$7)=0,"",'Épreuves facultatives'!$GK$7)</f>
        <v/>
      </c>
      <c r="AS97" s="16" t="str">
        <f>IF(COUNTA('Saisie des résultats'!$CV$29)=0,"",'Saisie des résultats'!$CV$29)</f>
        <v/>
      </c>
      <c r="AT97" s="16" t="str">
        <f>IF(COUNTA('Épreuves facultatives'!$GK$8)=0,"",'Épreuves facultatives'!$GK$8)</f>
        <v/>
      </c>
      <c r="AU97" s="16" t="str">
        <f>IF(COUNTA('Saisie des résultats'!$CV$30)=0,"",'Saisie des résultats'!$CV$30)</f>
        <v/>
      </c>
      <c r="AV97" s="16" t="str">
        <f>IF(COUNTA('Épreuves facultatives'!$GK$9)=0,"",'Épreuves facultatives'!$GK$9)</f>
        <v/>
      </c>
      <c r="AW97" s="16" t="str">
        <f>IF(COUNTA('Saisie des résultats'!$CV$31)=0,"",'Saisie des résultats'!$CV$31)</f>
        <v/>
      </c>
      <c r="AX97" s="16" t="str">
        <f>IF(COUNTA('Épreuves facultatives'!$GK$10)=0,"",'Épreuves facultatives'!$GK$10)</f>
        <v/>
      </c>
      <c r="AY97" s="16" t="str">
        <f>IF(COUNTA('Épreuves facultatives'!$GJ$11)=0,"",'Épreuves facultatives'!$GJ$11)</f>
        <v/>
      </c>
      <c r="AZ97" s="16" t="str">
        <f>IF(COUNTA('Épreuves facultatives'!$GK$11)=0,"",'Épreuves facultatives'!$GK$11)</f>
        <v/>
      </c>
      <c r="BA97" s="16" t="str">
        <f>IF(COUNTA('Épreuves facultatives'!$GJ$12)=0,"",'Épreuves facultatives'!$GJ$12)</f>
        <v/>
      </c>
      <c r="BB97" s="16" t="str">
        <f>IF(COUNTA('Épreuves facultatives'!$GK$12)=0,"",'Épreuves facultatives'!$GK$12)</f>
        <v/>
      </c>
      <c r="BC97" s="16" t="str">
        <f>IF(COUNTA('Épreuves facultatives'!$GJ$13)=0,"",'Épreuves facultatives'!$GJ$13)</f>
        <v/>
      </c>
      <c r="BD97" s="16" t="str">
        <f>IF(COUNTA('Épreuves facultatives'!$GK$13)=0,"",'Épreuves facultatives'!$GK$13)</f>
        <v/>
      </c>
      <c r="BE97" s="16" t="str">
        <f>IF(COUNTA('Épreuves facultatives'!$GJ$14)=0,"",'Épreuves facultatives'!$GJ$14)</f>
        <v/>
      </c>
      <c r="BF97" s="16" t="str">
        <f>IF(COUNTA('Épreuves facultatives'!$GK$14)=0,"",'Épreuves facultatives'!$GK$14)</f>
        <v/>
      </c>
      <c r="BG97" s="16" t="str">
        <f>IF(COUNTA('Épreuves facultatives'!$GJ$15)=0,"",'Épreuves facultatives'!$GJ$15)</f>
        <v/>
      </c>
      <c r="BH97" s="16" t="str">
        <f>IF(COUNTA('Épreuves facultatives'!$GK$15)=0,"",'Épreuves facultatives'!$GK$15)</f>
        <v/>
      </c>
      <c r="BI97" s="16" t="str">
        <f>IF(COUNTA('Saisie des résultats'!$CV$29)=0,"",'Saisie des résultats'!$CV$29)</f>
        <v/>
      </c>
      <c r="BJ97" s="16" t="e">
        <f>IF(COUNTA('Saisie des résultats'!#REF!)=0,"",'Saisie des résultats'!#REF!)</f>
        <v>#REF!</v>
      </c>
      <c r="BK97" s="16" t="str">
        <f>IF(COUNTA('Saisie des résultats'!$CV$28)=0,"",'Saisie des résultats'!$CV$28)</f>
        <v/>
      </c>
      <c r="BL97" s="16" t="e">
        <f>IF(COUNTA('Saisie des résultats'!#REF!)=0,"",'Saisie des résultats'!#REF!)</f>
        <v>#REF!</v>
      </c>
      <c r="BM97" s="16" t="e">
        <f>IF(COUNTA('Saisie des résultats'!#REF!)=0,"",'Saisie des résultats'!#REF!)</f>
        <v>#REF!</v>
      </c>
      <c r="BZ97" s="217" t="str">
        <f t="shared" si="2"/>
        <v/>
      </c>
      <c r="CB97" s="217" t="str">
        <f t="shared" si="3"/>
        <v/>
      </c>
    </row>
    <row r="98" spans="1:80">
      <c r="A98" s="11" t="str">
        <f>'Liste élèves'!A101</f>
        <v/>
      </c>
      <c r="B98" s="17" t="str">
        <f>références!K96</f>
        <v/>
      </c>
      <c r="C98" s="16" t="str">
        <f>IF(COUNTA('Saisie des résultats'!$CW$8)=0,"",'Saisie des résultats'!$CW$8)</f>
        <v/>
      </c>
      <c r="D98" s="16" t="e">
        <f>IF(COUNTA('Saisie des résultats'!#REF!)=0,"",'Saisie des résultats'!#REF!)</f>
        <v>#REF!</v>
      </c>
      <c r="E98" s="16" t="str">
        <f>IF(COUNTA('Saisie des résultats'!$CW$9)=0,"",'Saisie des résultats'!$CW$9)</f>
        <v/>
      </c>
      <c r="F98" s="16" t="e">
        <f>IF(COUNTA('Saisie des résultats'!#REF!)=0,"",'Saisie des résultats'!#REF!)</f>
        <v>#REF!</v>
      </c>
      <c r="G98" s="16" t="str">
        <f>IF(COUNTA('Saisie des résultats'!$CW$10)=0,"",'Saisie des résultats'!$CW$10)</f>
        <v/>
      </c>
      <c r="H98" s="16" t="e">
        <f>IF(COUNTA('Saisie des résultats'!#REF!)=0,"",'Saisie des résultats'!#REF!)</f>
        <v>#REF!</v>
      </c>
      <c r="I98" s="16" t="str">
        <f>IF(COUNTA('Saisie des résultats'!$CW$11)=0,"",'Saisie des résultats'!$CW$11)</f>
        <v/>
      </c>
      <c r="J98" s="16" t="e">
        <f>IF(COUNTA('Saisie des résultats'!#REF!)=0,"",'Saisie des résultats'!#REF!)</f>
        <v>#REF!</v>
      </c>
      <c r="K98" s="16" t="str">
        <f>IF(COUNTA('Saisie des résultats'!$CW$12)=0,"",'Saisie des résultats'!$CW$12)</f>
        <v/>
      </c>
      <c r="L98" s="16" t="e">
        <f>IF(COUNTA('Saisie des résultats'!#REF!)=0,"",'Saisie des résultats'!#REF!)</f>
        <v>#REF!</v>
      </c>
      <c r="M98" s="16" t="str">
        <f>IF(COUNTA('Saisie des résultats'!$CW$13)=0,"",'Saisie des résultats'!$CW$13)</f>
        <v/>
      </c>
      <c r="N98" s="16" t="e">
        <f>IF(COUNTA('Saisie des résultats'!#REF!)=0,"",'Saisie des résultats'!#REF!)</f>
        <v>#REF!</v>
      </c>
      <c r="O98" s="16" t="str">
        <f>IF(COUNTA('Saisie des résultats'!$CW$14)=0,"",'Saisie des résultats'!$CW$14)</f>
        <v/>
      </c>
      <c r="P98" s="16" t="e">
        <f>IF(COUNTA('Saisie des résultats'!#REF!)=0,"",'Saisie des résultats'!#REF!)</f>
        <v>#REF!</v>
      </c>
      <c r="Q98" s="16" t="str">
        <f>IF(COUNTA('Saisie des résultats'!$CW$15)=0,"",'Saisie des résultats'!$CW$15)</f>
        <v/>
      </c>
      <c r="R98" s="16" t="e">
        <f>IF(COUNTA('Saisie des résultats'!#REF!)=0,"",'Saisie des résultats'!#REF!)</f>
        <v>#REF!</v>
      </c>
      <c r="S98" s="16" t="str">
        <f>IF(COUNTA('Saisie des résultats'!$CW$16)=0,"",'Saisie des résultats'!$CW$16)</f>
        <v/>
      </c>
      <c r="T98" s="16" t="e">
        <f>IF(COUNTA('Saisie des résultats'!#REF!)=0,"",'Saisie des résultats'!#REF!)</f>
        <v>#REF!</v>
      </c>
      <c r="U98" s="16" t="str">
        <f>IF(COUNTA('Saisie des résultats'!$CW$17)=0,"",'Saisie des résultats'!$CW$17)</f>
        <v/>
      </c>
      <c r="V98" s="16" t="e">
        <f>IF(COUNTA('Saisie des résultats'!#REF!)=0,"",'Saisie des résultats'!#REF!)</f>
        <v>#REF!</v>
      </c>
      <c r="W98" s="16" t="str">
        <f>IF(COUNTA('Saisie des résultats'!$CW$18)=0,"",'Saisie des résultats'!$CW$18)</f>
        <v/>
      </c>
      <c r="X98" s="16" t="e">
        <f>IF(COUNTA('Saisie des résultats'!#REF!)=0,"",'Saisie des résultats'!#REF!)</f>
        <v>#REF!</v>
      </c>
      <c r="Y98" s="16" t="str">
        <f>IF(COUNTA('Saisie des résultats'!$CW$19)=0,"",'Saisie des résultats'!$CW$19)</f>
        <v/>
      </c>
      <c r="Z98" s="16" t="e">
        <f>IF(COUNTA('Saisie des résultats'!#REF!)=0,"",'Saisie des résultats'!#REF!)</f>
        <v>#REF!</v>
      </c>
      <c r="AA98" s="16" t="str">
        <f>IF(COUNTA('Saisie des résultats'!$CW$20)=0,"",'Saisie des résultats'!$CW$20)</f>
        <v/>
      </c>
      <c r="AB98" s="16" t="e">
        <f>IF(COUNTA('Saisie des résultats'!#REF!)=0,"",'Saisie des résultats'!#REF!)</f>
        <v>#REF!</v>
      </c>
      <c r="AC98" s="16" t="str">
        <f>IF(COUNTA('Saisie des résultats'!$CW$21)=0,"",'Saisie des résultats'!$CW$21)</f>
        <v/>
      </c>
      <c r="AD98" s="16" t="e">
        <f>IF(COUNTA('Saisie des résultats'!#REF!)=0,"",'Saisie des résultats'!#REF!)</f>
        <v>#REF!</v>
      </c>
      <c r="AE98" s="16" t="str">
        <f>IF(COUNTA('Saisie des résultats'!$CW$22)=0,"",'Saisie des résultats'!$CW$22)</f>
        <v/>
      </c>
      <c r="AF98" s="16" t="e">
        <f>IF(COUNTA('Saisie des résultats'!#REF!)=0,"",'Saisie des résultats'!#REF!)</f>
        <v>#REF!</v>
      </c>
      <c r="AG98" s="16" t="str">
        <f>IF(COUNTA('Saisie des résultats'!$CW$23)=0,"",'Saisie des résultats'!$CW$23)</f>
        <v/>
      </c>
      <c r="AH98" s="16" t="e">
        <f>IF(COUNTA('Saisie des résultats'!#REF!)=0,"",'Saisie des résultats'!#REF!)</f>
        <v>#REF!</v>
      </c>
      <c r="AI98" s="16" t="str">
        <f>IF(COUNTA('Saisie des résultats'!$CW$24)=0,"",'Saisie des résultats'!$CW$24)</f>
        <v/>
      </c>
      <c r="AJ98" s="16" t="e">
        <f>IF(COUNTA('Saisie des résultats'!#REF!)=0,"",'Saisie des résultats'!#REF!)</f>
        <v>#REF!</v>
      </c>
      <c r="AK98" s="16" t="str">
        <f>IF(COUNTA('Saisie des résultats'!$CW$25)=0,"",'Saisie des résultats'!$CW$25)</f>
        <v/>
      </c>
      <c r="AL98" s="16" t="e">
        <f>IF(COUNTA('Saisie des résultats'!#REF!)=0,"",'Saisie des résultats'!#REF!)</f>
        <v>#REF!</v>
      </c>
      <c r="AM98" s="16" t="str">
        <f>IF(COUNTA('Saisie des résultats'!$CW$26)=0,"",'Saisie des résultats'!$CW$26)</f>
        <v/>
      </c>
      <c r="AN98" s="16" t="e">
        <f>IF(COUNTA('Saisie des résultats'!#REF!)=0,"",'Saisie des résultats'!#REF!)</f>
        <v>#REF!</v>
      </c>
      <c r="AO98" s="16" t="str">
        <f>IF(COUNTA('Saisie des résultats'!$CW$27)=0,"",'Saisie des résultats'!$CW$27)</f>
        <v/>
      </c>
      <c r="AP98" s="16" t="str">
        <f>IF(COUNTA('Épreuves facultatives'!$GM$6)=0,"",'Épreuves facultatives'!$GM$6)</f>
        <v/>
      </c>
      <c r="AQ98" s="16" t="str">
        <f>IF(COUNTA('Saisie des résultats'!$CW$28)=0,"",'Saisie des résultats'!$CW$28)</f>
        <v/>
      </c>
      <c r="AR98" s="16" t="str">
        <f>IF(COUNTA('Épreuves facultatives'!$GM$7)=0,"",'Épreuves facultatives'!$GM$7)</f>
        <v/>
      </c>
      <c r="AS98" s="16" t="str">
        <f>IF(COUNTA('Saisie des résultats'!$CW$29)=0,"",'Saisie des résultats'!$CW$29)</f>
        <v/>
      </c>
      <c r="AT98" s="16" t="str">
        <f>IF(COUNTA('Épreuves facultatives'!$GM$8)=0,"",'Épreuves facultatives'!$GM$8)</f>
        <v/>
      </c>
      <c r="AU98" s="16" t="str">
        <f>IF(COUNTA('Saisie des résultats'!$CW$30)=0,"",'Saisie des résultats'!$CW$30)</f>
        <v/>
      </c>
      <c r="AV98" s="16" t="str">
        <f>IF(COUNTA('Épreuves facultatives'!$GM$9)=0,"",'Épreuves facultatives'!$GM$9)</f>
        <v/>
      </c>
      <c r="AW98" s="16" t="str">
        <f>IF(COUNTA('Saisie des résultats'!$CW$31)=0,"",'Saisie des résultats'!$CW$31)</f>
        <v/>
      </c>
      <c r="AX98" s="16" t="str">
        <f>IF(COUNTA('Épreuves facultatives'!$GM$10)=0,"",'Épreuves facultatives'!$GM$10)</f>
        <v/>
      </c>
      <c r="AY98" s="16" t="str">
        <f>IF(COUNTA('Épreuves facultatives'!$GL$11)=0,"",'Épreuves facultatives'!$GL$11)</f>
        <v/>
      </c>
      <c r="AZ98" s="16" t="str">
        <f>IF(COUNTA('Épreuves facultatives'!$GM$11)=0,"",'Épreuves facultatives'!$GM$11)</f>
        <v/>
      </c>
      <c r="BA98" s="16" t="str">
        <f>IF(COUNTA('Épreuves facultatives'!$GL$12)=0,"",'Épreuves facultatives'!$GL$12)</f>
        <v/>
      </c>
      <c r="BB98" s="16" t="str">
        <f>IF(COUNTA('Épreuves facultatives'!$GM$12)=0,"",'Épreuves facultatives'!$GM$12)</f>
        <v/>
      </c>
      <c r="BC98" s="16" t="str">
        <f>IF(COUNTA('Épreuves facultatives'!$GL$13)=0,"",'Épreuves facultatives'!$GL$13)</f>
        <v/>
      </c>
      <c r="BD98" s="16" t="str">
        <f>IF(COUNTA('Épreuves facultatives'!$GM$13)=0,"",'Épreuves facultatives'!$GM$13)</f>
        <v/>
      </c>
      <c r="BE98" s="16" t="str">
        <f>IF(COUNTA('Épreuves facultatives'!$GL$14)=0,"",'Épreuves facultatives'!$GL$14)</f>
        <v/>
      </c>
      <c r="BF98" s="16" t="str">
        <f>IF(COUNTA('Épreuves facultatives'!$GM$14)=0,"",'Épreuves facultatives'!$GM$14)</f>
        <v/>
      </c>
      <c r="BG98" s="16" t="str">
        <f>IF(COUNTA('Épreuves facultatives'!$GL$15)=0,"",'Épreuves facultatives'!$GL$15)</f>
        <v/>
      </c>
      <c r="BH98" s="16" t="str">
        <f>IF(COUNTA('Épreuves facultatives'!$GM$15)=0,"",'Épreuves facultatives'!$GM$15)</f>
        <v/>
      </c>
      <c r="BI98" s="16" t="str">
        <f>IF(COUNTA('Saisie des résultats'!$CW$29)=0,"",'Saisie des résultats'!$CW$29)</f>
        <v/>
      </c>
      <c r="BJ98" s="16" t="e">
        <f>IF(COUNTA('Saisie des résultats'!#REF!)=0,"",'Saisie des résultats'!#REF!)</f>
        <v>#REF!</v>
      </c>
      <c r="BK98" s="16" t="str">
        <f>IF(COUNTA('Saisie des résultats'!$CW$28)=0,"",'Saisie des résultats'!$CW$28)</f>
        <v/>
      </c>
      <c r="BL98" s="16" t="e">
        <f>IF(COUNTA('Saisie des résultats'!#REF!)=0,"",'Saisie des résultats'!#REF!)</f>
        <v>#REF!</v>
      </c>
      <c r="BM98" s="16" t="e">
        <f>IF(COUNTA('Saisie des résultats'!#REF!)=0,"",'Saisie des résultats'!#REF!)</f>
        <v>#REF!</v>
      </c>
      <c r="BZ98" s="217" t="str">
        <f t="shared" si="2"/>
        <v/>
      </c>
      <c r="CB98" s="217" t="str">
        <f t="shared" si="3"/>
        <v/>
      </c>
    </row>
    <row r="99" spans="1:80">
      <c r="A99" s="11" t="str">
        <f>'Liste élèves'!A102</f>
        <v/>
      </c>
      <c r="B99" s="17" t="str">
        <f>références!K97</f>
        <v/>
      </c>
      <c r="C99" s="16" t="str">
        <f>IF(COUNTA('Saisie des résultats'!$CX$8)=0,"",'Saisie des résultats'!$CX$8)</f>
        <v/>
      </c>
      <c r="D99" s="16" t="e">
        <f>IF(COUNTA('Saisie des résultats'!#REF!)=0,"",'Saisie des résultats'!#REF!)</f>
        <v>#REF!</v>
      </c>
      <c r="E99" s="16" t="str">
        <f>IF(COUNTA('Saisie des résultats'!$CX$9)=0,"",'Saisie des résultats'!$CX$9)</f>
        <v/>
      </c>
      <c r="F99" s="16" t="e">
        <f>IF(COUNTA('Saisie des résultats'!#REF!)=0,"",'Saisie des résultats'!#REF!)</f>
        <v>#REF!</v>
      </c>
      <c r="G99" s="16" t="str">
        <f>IF(COUNTA('Saisie des résultats'!$CX$10)=0,"",'Saisie des résultats'!$CX$10)</f>
        <v/>
      </c>
      <c r="H99" s="16" t="e">
        <f>IF(COUNTA('Saisie des résultats'!#REF!)=0,"",'Saisie des résultats'!#REF!)</f>
        <v>#REF!</v>
      </c>
      <c r="I99" s="16" t="str">
        <f>IF(COUNTA('Saisie des résultats'!$CX$11)=0,"",'Saisie des résultats'!$CX$11)</f>
        <v/>
      </c>
      <c r="J99" s="16" t="e">
        <f>IF(COUNTA('Saisie des résultats'!#REF!)=0,"",'Saisie des résultats'!#REF!)</f>
        <v>#REF!</v>
      </c>
      <c r="K99" s="16" t="str">
        <f>IF(COUNTA('Saisie des résultats'!$CX$12)=0,"",'Saisie des résultats'!$CX$12)</f>
        <v/>
      </c>
      <c r="L99" s="16" t="e">
        <f>IF(COUNTA('Saisie des résultats'!#REF!)=0,"",'Saisie des résultats'!#REF!)</f>
        <v>#REF!</v>
      </c>
      <c r="M99" s="16" t="str">
        <f>IF(COUNTA('Saisie des résultats'!$CX$13)=0,"",'Saisie des résultats'!$CX$13)</f>
        <v/>
      </c>
      <c r="N99" s="16" t="e">
        <f>IF(COUNTA('Saisie des résultats'!#REF!)=0,"",'Saisie des résultats'!#REF!)</f>
        <v>#REF!</v>
      </c>
      <c r="O99" s="16" t="str">
        <f>IF(COUNTA('Saisie des résultats'!$CX$14)=0,"",'Saisie des résultats'!$CX$14)</f>
        <v/>
      </c>
      <c r="P99" s="16" t="e">
        <f>IF(COUNTA('Saisie des résultats'!#REF!)=0,"",'Saisie des résultats'!#REF!)</f>
        <v>#REF!</v>
      </c>
      <c r="Q99" s="16" t="str">
        <f>IF(COUNTA('Saisie des résultats'!$CX$15)=0,"",'Saisie des résultats'!$CX$15)</f>
        <v/>
      </c>
      <c r="R99" s="16" t="e">
        <f>IF(COUNTA('Saisie des résultats'!#REF!)=0,"",'Saisie des résultats'!#REF!)</f>
        <v>#REF!</v>
      </c>
      <c r="S99" s="16" t="str">
        <f>IF(COUNTA('Saisie des résultats'!$CX$16)=0,"",'Saisie des résultats'!$CX$16)</f>
        <v/>
      </c>
      <c r="T99" s="16" t="e">
        <f>IF(COUNTA('Saisie des résultats'!#REF!)=0,"",'Saisie des résultats'!#REF!)</f>
        <v>#REF!</v>
      </c>
      <c r="U99" s="16" t="str">
        <f>IF(COUNTA('Saisie des résultats'!$CX$17)=0,"",'Saisie des résultats'!$CX$17)</f>
        <v/>
      </c>
      <c r="V99" s="16" t="e">
        <f>IF(COUNTA('Saisie des résultats'!#REF!)=0,"",'Saisie des résultats'!#REF!)</f>
        <v>#REF!</v>
      </c>
      <c r="W99" s="16" t="str">
        <f>IF(COUNTA('Saisie des résultats'!$CX$18)=0,"",'Saisie des résultats'!$CX$18)</f>
        <v/>
      </c>
      <c r="X99" s="16" t="e">
        <f>IF(COUNTA('Saisie des résultats'!#REF!)=0,"",'Saisie des résultats'!#REF!)</f>
        <v>#REF!</v>
      </c>
      <c r="Y99" s="16" t="str">
        <f>IF(COUNTA('Saisie des résultats'!$CX$19)=0,"",'Saisie des résultats'!$CX$19)</f>
        <v/>
      </c>
      <c r="Z99" s="16" t="e">
        <f>IF(COUNTA('Saisie des résultats'!#REF!)=0,"",'Saisie des résultats'!#REF!)</f>
        <v>#REF!</v>
      </c>
      <c r="AA99" s="16" t="str">
        <f>IF(COUNTA('Saisie des résultats'!$CX$20)=0,"",'Saisie des résultats'!$CX$20)</f>
        <v/>
      </c>
      <c r="AB99" s="16" t="e">
        <f>IF(COUNTA('Saisie des résultats'!#REF!)=0,"",'Saisie des résultats'!#REF!)</f>
        <v>#REF!</v>
      </c>
      <c r="AC99" s="16" t="str">
        <f>IF(COUNTA('Saisie des résultats'!$CX$21)=0,"",'Saisie des résultats'!$CX$21)</f>
        <v/>
      </c>
      <c r="AD99" s="16" t="e">
        <f>IF(COUNTA('Saisie des résultats'!#REF!)=0,"",'Saisie des résultats'!#REF!)</f>
        <v>#REF!</v>
      </c>
      <c r="AE99" s="16" t="str">
        <f>IF(COUNTA('Saisie des résultats'!$CX$22)=0,"",'Saisie des résultats'!$CX$22)</f>
        <v/>
      </c>
      <c r="AF99" s="16" t="e">
        <f>IF(COUNTA('Saisie des résultats'!#REF!)=0,"",'Saisie des résultats'!#REF!)</f>
        <v>#REF!</v>
      </c>
      <c r="AG99" s="16" t="str">
        <f>IF(COUNTA('Saisie des résultats'!$CX$23)=0,"",'Saisie des résultats'!$CX$23)</f>
        <v/>
      </c>
      <c r="AH99" s="16" t="e">
        <f>IF(COUNTA('Saisie des résultats'!#REF!)=0,"",'Saisie des résultats'!#REF!)</f>
        <v>#REF!</v>
      </c>
      <c r="AI99" s="16" t="str">
        <f>IF(COUNTA('Saisie des résultats'!$CX$24)=0,"",'Saisie des résultats'!$CX$24)</f>
        <v/>
      </c>
      <c r="AJ99" s="16" t="e">
        <f>IF(COUNTA('Saisie des résultats'!#REF!)=0,"",'Saisie des résultats'!#REF!)</f>
        <v>#REF!</v>
      </c>
      <c r="AK99" s="16" t="str">
        <f>IF(COUNTA('Saisie des résultats'!$CX$25)=0,"",'Saisie des résultats'!$CX$25)</f>
        <v/>
      </c>
      <c r="AL99" s="16" t="e">
        <f>IF(COUNTA('Saisie des résultats'!#REF!)=0,"",'Saisie des résultats'!#REF!)</f>
        <v>#REF!</v>
      </c>
      <c r="AM99" s="16" t="str">
        <f>IF(COUNTA('Saisie des résultats'!$CX$26)=0,"",'Saisie des résultats'!$CX$26)</f>
        <v/>
      </c>
      <c r="AN99" s="16" t="e">
        <f>IF(COUNTA('Saisie des résultats'!#REF!)=0,"",'Saisie des résultats'!#REF!)</f>
        <v>#REF!</v>
      </c>
      <c r="AO99" s="16" t="str">
        <f>IF(COUNTA('Saisie des résultats'!$CX$27)=0,"",'Saisie des résultats'!$CX$27)</f>
        <v/>
      </c>
      <c r="AP99" s="16" t="str">
        <f>IF(COUNTA('Épreuves facultatives'!$GO$6)=0,"",'Épreuves facultatives'!$GO$6)</f>
        <v/>
      </c>
      <c r="AQ99" s="16" t="str">
        <f>IF(COUNTA('Saisie des résultats'!$CX$28)=0,"",'Saisie des résultats'!$CX$28)</f>
        <v/>
      </c>
      <c r="AR99" s="16" t="str">
        <f>IF(COUNTA('Épreuves facultatives'!$GO$7)=0,"",'Épreuves facultatives'!$GO$7)</f>
        <v/>
      </c>
      <c r="AS99" s="16" t="str">
        <f>IF(COUNTA('Saisie des résultats'!$CX$29)=0,"",'Saisie des résultats'!$CX$29)</f>
        <v/>
      </c>
      <c r="AT99" s="16" t="str">
        <f>IF(COUNTA('Épreuves facultatives'!$GO$8)=0,"",'Épreuves facultatives'!$GO$8)</f>
        <v/>
      </c>
      <c r="AU99" s="16" t="str">
        <f>IF(COUNTA('Saisie des résultats'!$CX$30)=0,"",'Saisie des résultats'!$CX$30)</f>
        <v/>
      </c>
      <c r="AV99" s="16" t="str">
        <f>IF(COUNTA('Épreuves facultatives'!$GO$9)=0,"",'Épreuves facultatives'!$GO$9)</f>
        <v/>
      </c>
      <c r="AW99" s="16" t="str">
        <f>IF(COUNTA('Saisie des résultats'!$CX$31)=0,"",'Saisie des résultats'!$CX$31)</f>
        <v/>
      </c>
      <c r="AX99" s="16" t="str">
        <f>IF(COUNTA('Épreuves facultatives'!$GO$10)=0,"",'Épreuves facultatives'!$GO$10)</f>
        <v/>
      </c>
      <c r="AY99" s="16" t="str">
        <f>IF(COUNTA('Épreuves facultatives'!$GN$11)=0,"",'Épreuves facultatives'!$GN$11)</f>
        <v/>
      </c>
      <c r="AZ99" s="16" t="str">
        <f>IF(COUNTA('Épreuves facultatives'!$GO$11)=0,"",'Épreuves facultatives'!$GO$11)</f>
        <v/>
      </c>
      <c r="BA99" s="16" t="str">
        <f>IF(COUNTA('Épreuves facultatives'!$GN$12)=0,"",'Épreuves facultatives'!$GN$12)</f>
        <v/>
      </c>
      <c r="BB99" s="16" t="str">
        <f>IF(COUNTA('Épreuves facultatives'!$GO$12)=0,"",'Épreuves facultatives'!$GO$12)</f>
        <v/>
      </c>
      <c r="BC99" s="16" t="str">
        <f>IF(COUNTA('Épreuves facultatives'!$GN$13)=0,"",'Épreuves facultatives'!$GN$13)</f>
        <v/>
      </c>
      <c r="BD99" s="16" t="str">
        <f>IF(COUNTA('Épreuves facultatives'!$GO$13)=0,"",'Épreuves facultatives'!$GO$13)</f>
        <v/>
      </c>
      <c r="BE99" s="16" t="str">
        <f>IF(COUNTA('Épreuves facultatives'!$GN$14)=0,"",'Épreuves facultatives'!$GN$14)</f>
        <v/>
      </c>
      <c r="BF99" s="16" t="str">
        <f>IF(COUNTA('Épreuves facultatives'!$GO$14)=0,"",'Épreuves facultatives'!$GO$14)</f>
        <v/>
      </c>
      <c r="BG99" s="16" t="str">
        <f>IF(COUNTA('Épreuves facultatives'!$GN$15)=0,"",'Épreuves facultatives'!$GN$15)</f>
        <v/>
      </c>
      <c r="BH99" s="16" t="str">
        <f>IF(COUNTA('Épreuves facultatives'!$GO$15)=0,"",'Épreuves facultatives'!$GO$15)</f>
        <v/>
      </c>
      <c r="BI99" s="16" t="str">
        <f>IF(COUNTA('Saisie des résultats'!$CX$29)=0,"",'Saisie des résultats'!$CX$29)</f>
        <v/>
      </c>
      <c r="BJ99" s="16" t="e">
        <f>IF(COUNTA('Saisie des résultats'!#REF!)=0,"",'Saisie des résultats'!#REF!)</f>
        <v>#REF!</v>
      </c>
      <c r="BK99" s="16" t="str">
        <f>IF(COUNTA('Saisie des résultats'!$CX$28)=0,"",'Saisie des résultats'!$CX$28)</f>
        <v/>
      </c>
      <c r="BL99" s="16" t="e">
        <f>IF(COUNTA('Saisie des résultats'!#REF!)=0,"",'Saisie des résultats'!#REF!)</f>
        <v>#REF!</v>
      </c>
      <c r="BM99" s="16" t="e">
        <f>IF(COUNTA('Saisie des résultats'!#REF!)=0,"",'Saisie des résultats'!#REF!)</f>
        <v>#REF!</v>
      </c>
      <c r="BZ99" s="217" t="str">
        <f t="shared" si="2"/>
        <v/>
      </c>
      <c r="CB99" s="217" t="str">
        <f t="shared" si="3"/>
        <v/>
      </c>
    </row>
    <row r="100" spans="1:80">
      <c r="A100" s="11" t="str">
        <f>'Liste élèves'!A103</f>
        <v/>
      </c>
      <c r="B100" s="17" t="str">
        <f>références!K98</f>
        <v/>
      </c>
      <c r="C100" s="16" t="str">
        <f>IF(COUNTA('Saisie des résultats'!$CY$8)=0,"",'Saisie des résultats'!$CY$8)</f>
        <v/>
      </c>
      <c r="D100" s="16" t="e">
        <f>IF(COUNTA('Saisie des résultats'!#REF!)=0,"",'Saisie des résultats'!#REF!)</f>
        <v>#REF!</v>
      </c>
      <c r="E100" s="16" t="str">
        <f>IF(COUNTA('Saisie des résultats'!$CY$9)=0,"",'Saisie des résultats'!$CY$9)</f>
        <v/>
      </c>
      <c r="F100" s="16" t="e">
        <f>IF(COUNTA('Saisie des résultats'!#REF!)=0,"",'Saisie des résultats'!#REF!)</f>
        <v>#REF!</v>
      </c>
      <c r="G100" s="16" t="str">
        <f>IF(COUNTA('Saisie des résultats'!$CY$10)=0,"",'Saisie des résultats'!$CY$10)</f>
        <v/>
      </c>
      <c r="H100" s="16" t="e">
        <f>IF(COUNTA('Saisie des résultats'!#REF!)=0,"",'Saisie des résultats'!#REF!)</f>
        <v>#REF!</v>
      </c>
      <c r="I100" s="16" t="str">
        <f>IF(COUNTA('Saisie des résultats'!$CY$11)=0,"",'Saisie des résultats'!$CY$11)</f>
        <v/>
      </c>
      <c r="J100" s="16" t="e">
        <f>IF(COUNTA('Saisie des résultats'!#REF!)=0,"",'Saisie des résultats'!#REF!)</f>
        <v>#REF!</v>
      </c>
      <c r="K100" s="16" t="str">
        <f>IF(COUNTA('Saisie des résultats'!$CY$12)=0,"",'Saisie des résultats'!$CY$12)</f>
        <v/>
      </c>
      <c r="L100" s="16" t="e">
        <f>IF(COUNTA('Saisie des résultats'!#REF!)=0,"",'Saisie des résultats'!#REF!)</f>
        <v>#REF!</v>
      </c>
      <c r="M100" s="16" t="str">
        <f>IF(COUNTA('Saisie des résultats'!$CY$13)=0,"",'Saisie des résultats'!$CY$13)</f>
        <v/>
      </c>
      <c r="N100" s="16" t="e">
        <f>IF(COUNTA('Saisie des résultats'!#REF!)=0,"",'Saisie des résultats'!#REF!)</f>
        <v>#REF!</v>
      </c>
      <c r="O100" s="16" t="str">
        <f>IF(COUNTA('Saisie des résultats'!$CY$14)=0,"",'Saisie des résultats'!$CY$14)</f>
        <v/>
      </c>
      <c r="P100" s="16" t="e">
        <f>IF(COUNTA('Saisie des résultats'!#REF!)=0,"",'Saisie des résultats'!#REF!)</f>
        <v>#REF!</v>
      </c>
      <c r="Q100" s="16" t="str">
        <f>IF(COUNTA('Saisie des résultats'!$CY$15)=0,"",'Saisie des résultats'!$CY$15)</f>
        <v/>
      </c>
      <c r="R100" s="16" t="e">
        <f>IF(COUNTA('Saisie des résultats'!#REF!)=0,"",'Saisie des résultats'!#REF!)</f>
        <v>#REF!</v>
      </c>
      <c r="S100" s="16" t="str">
        <f>IF(COUNTA('Saisie des résultats'!$CY$16)=0,"",'Saisie des résultats'!$CY$16)</f>
        <v/>
      </c>
      <c r="T100" s="16" t="e">
        <f>IF(COUNTA('Saisie des résultats'!#REF!)=0,"",'Saisie des résultats'!#REF!)</f>
        <v>#REF!</v>
      </c>
      <c r="U100" s="16" t="str">
        <f>IF(COUNTA('Saisie des résultats'!$CY$17)=0,"",'Saisie des résultats'!$CY$17)</f>
        <v/>
      </c>
      <c r="V100" s="16" t="e">
        <f>IF(COUNTA('Saisie des résultats'!#REF!)=0,"",'Saisie des résultats'!#REF!)</f>
        <v>#REF!</v>
      </c>
      <c r="W100" s="16" t="str">
        <f>IF(COUNTA('Saisie des résultats'!$CY$18)=0,"",'Saisie des résultats'!$CY$18)</f>
        <v/>
      </c>
      <c r="X100" s="16" t="e">
        <f>IF(COUNTA('Saisie des résultats'!#REF!)=0,"",'Saisie des résultats'!#REF!)</f>
        <v>#REF!</v>
      </c>
      <c r="Y100" s="16" t="str">
        <f>IF(COUNTA('Saisie des résultats'!$CY$19)=0,"",'Saisie des résultats'!$CY$19)</f>
        <v/>
      </c>
      <c r="Z100" s="16" t="e">
        <f>IF(COUNTA('Saisie des résultats'!#REF!)=0,"",'Saisie des résultats'!#REF!)</f>
        <v>#REF!</v>
      </c>
      <c r="AA100" s="16" t="str">
        <f>IF(COUNTA('Saisie des résultats'!$CY$20)=0,"",'Saisie des résultats'!$CY$20)</f>
        <v/>
      </c>
      <c r="AB100" s="16" t="e">
        <f>IF(COUNTA('Saisie des résultats'!#REF!)=0,"",'Saisie des résultats'!#REF!)</f>
        <v>#REF!</v>
      </c>
      <c r="AC100" s="16" t="str">
        <f>IF(COUNTA('Saisie des résultats'!$CY$21)=0,"",'Saisie des résultats'!$CY$21)</f>
        <v/>
      </c>
      <c r="AD100" s="16" t="e">
        <f>IF(COUNTA('Saisie des résultats'!#REF!)=0,"",'Saisie des résultats'!#REF!)</f>
        <v>#REF!</v>
      </c>
      <c r="AE100" s="16" t="str">
        <f>IF(COUNTA('Saisie des résultats'!$CY$22)=0,"",'Saisie des résultats'!$CY$22)</f>
        <v/>
      </c>
      <c r="AF100" s="16" t="e">
        <f>IF(COUNTA('Saisie des résultats'!#REF!)=0,"",'Saisie des résultats'!#REF!)</f>
        <v>#REF!</v>
      </c>
      <c r="AG100" s="16" t="str">
        <f>IF(COUNTA('Saisie des résultats'!$CY$23)=0,"",'Saisie des résultats'!$CY$23)</f>
        <v/>
      </c>
      <c r="AH100" s="16" t="e">
        <f>IF(COUNTA('Saisie des résultats'!#REF!)=0,"",'Saisie des résultats'!#REF!)</f>
        <v>#REF!</v>
      </c>
      <c r="AI100" s="16" t="str">
        <f>IF(COUNTA('Saisie des résultats'!$CY$24)=0,"",'Saisie des résultats'!$CY$24)</f>
        <v/>
      </c>
      <c r="AJ100" s="16" t="e">
        <f>IF(COUNTA('Saisie des résultats'!#REF!)=0,"",'Saisie des résultats'!#REF!)</f>
        <v>#REF!</v>
      </c>
      <c r="AK100" s="16" t="str">
        <f>IF(COUNTA('Saisie des résultats'!$CY$25)=0,"",'Saisie des résultats'!$CY$25)</f>
        <v/>
      </c>
      <c r="AL100" s="16" t="e">
        <f>IF(COUNTA('Saisie des résultats'!#REF!)=0,"",'Saisie des résultats'!#REF!)</f>
        <v>#REF!</v>
      </c>
      <c r="AM100" s="16" t="str">
        <f>IF(COUNTA('Saisie des résultats'!$CY$26)=0,"",'Saisie des résultats'!$CY$26)</f>
        <v/>
      </c>
      <c r="AN100" s="16" t="e">
        <f>IF(COUNTA('Saisie des résultats'!#REF!)=0,"",'Saisie des résultats'!#REF!)</f>
        <v>#REF!</v>
      </c>
      <c r="AO100" s="16" t="str">
        <f>IF(COUNTA('Saisie des résultats'!$CY$27)=0,"",'Saisie des résultats'!$CY$27)</f>
        <v/>
      </c>
      <c r="AP100" s="16" t="str">
        <f>IF(COUNTA('Épreuves facultatives'!$GQ$6)=0,"",'Épreuves facultatives'!$GQ$6)</f>
        <v/>
      </c>
      <c r="AQ100" s="16" t="str">
        <f>IF(COUNTA('Saisie des résultats'!$CY$28)=0,"",'Saisie des résultats'!$CY$28)</f>
        <v/>
      </c>
      <c r="AR100" s="16" t="str">
        <f>IF(COUNTA('Épreuves facultatives'!$GQ$7)=0,"",'Épreuves facultatives'!$GQ$7)</f>
        <v/>
      </c>
      <c r="AS100" s="16" t="str">
        <f>IF(COUNTA('Saisie des résultats'!$CY$29)=0,"",'Saisie des résultats'!$CY$29)</f>
        <v/>
      </c>
      <c r="AT100" s="16" t="str">
        <f>IF(COUNTA('Épreuves facultatives'!$GQ$8)=0,"",'Épreuves facultatives'!$GQ$8)</f>
        <v/>
      </c>
      <c r="AU100" s="16" t="str">
        <f>IF(COUNTA('Saisie des résultats'!$CY$30)=0,"",'Saisie des résultats'!$CY$30)</f>
        <v/>
      </c>
      <c r="AV100" s="16" t="str">
        <f>IF(COUNTA('Épreuves facultatives'!$GQ$9)=0,"",'Épreuves facultatives'!$GQ$9)</f>
        <v/>
      </c>
      <c r="AW100" s="16" t="str">
        <f>IF(COUNTA('Saisie des résultats'!$CY$31)=0,"",'Saisie des résultats'!$CY$31)</f>
        <v/>
      </c>
      <c r="AX100" s="16" t="str">
        <f>IF(COUNTA('Épreuves facultatives'!$GQ$10)=0,"",'Épreuves facultatives'!$GQ$10)</f>
        <v/>
      </c>
      <c r="AY100" s="16" t="str">
        <f>IF(COUNTA('Épreuves facultatives'!$GP$11)=0,"",'Épreuves facultatives'!$GP$11)</f>
        <v/>
      </c>
      <c r="AZ100" s="16" t="str">
        <f>IF(COUNTA('Épreuves facultatives'!$GQ$11)=0,"",'Épreuves facultatives'!$GQ$11)</f>
        <v/>
      </c>
      <c r="BA100" s="16" t="str">
        <f>IF(COUNTA('Épreuves facultatives'!$GP$12)=0,"",'Épreuves facultatives'!$GP$12)</f>
        <v/>
      </c>
      <c r="BB100" s="16" t="str">
        <f>IF(COUNTA('Épreuves facultatives'!$GQ$12)=0,"",'Épreuves facultatives'!$GQ$12)</f>
        <v/>
      </c>
      <c r="BC100" s="16" t="str">
        <f>IF(COUNTA('Épreuves facultatives'!$GP$13)=0,"",'Épreuves facultatives'!$GP$13)</f>
        <v/>
      </c>
      <c r="BD100" s="16" t="str">
        <f>IF(COUNTA('Épreuves facultatives'!$GQ$13)=0,"",'Épreuves facultatives'!$GQ$13)</f>
        <v/>
      </c>
      <c r="BE100" s="16" t="str">
        <f>IF(COUNTA('Épreuves facultatives'!$GP$14)=0,"",'Épreuves facultatives'!$GP$14)</f>
        <v/>
      </c>
      <c r="BF100" s="16" t="str">
        <f>IF(COUNTA('Épreuves facultatives'!$GQ$14)=0,"",'Épreuves facultatives'!$GQ$14)</f>
        <v/>
      </c>
      <c r="BG100" s="16" t="str">
        <f>IF(COUNTA('Épreuves facultatives'!$GP$15)=0,"",'Épreuves facultatives'!$GP$15)</f>
        <v/>
      </c>
      <c r="BH100" s="16" t="str">
        <f>IF(COUNTA('Épreuves facultatives'!$GQ$15)=0,"",'Épreuves facultatives'!$GQ$15)</f>
        <v/>
      </c>
      <c r="BI100" s="16" t="str">
        <f>IF(COUNTA('Saisie des résultats'!$CY$29)=0,"",'Saisie des résultats'!$CY$29)</f>
        <v/>
      </c>
      <c r="BJ100" s="16" t="e">
        <f>IF(COUNTA('Saisie des résultats'!#REF!)=0,"",'Saisie des résultats'!#REF!)</f>
        <v>#REF!</v>
      </c>
      <c r="BK100" s="16" t="str">
        <f>IF(COUNTA('Saisie des résultats'!$CY$28)=0,"",'Saisie des résultats'!$CY$28)</f>
        <v/>
      </c>
      <c r="BL100" s="16" t="e">
        <f>IF(COUNTA('Saisie des résultats'!#REF!)=0,"",'Saisie des résultats'!#REF!)</f>
        <v>#REF!</v>
      </c>
      <c r="BM100" s="16" t="e">
        <f>IF(COUNTA('Saisie des résultats'!#REF!)=0,"",'Saisie des résultats'!#REF!)</f>
        <v>#REF!</v>
      </c>
      <c r="BZ100" s="217" t="str">
        <f t="shared" si="2"/>
        <v/>
      </c>
      <c r="CB100" s="217" t="str">
        <f t="shared" si="3"/>
        <v/>
      </c>
    </row>
    <row r="101" spans="1:80">
      <c r="A101" s="11" t="str">
        <f>'Liste élèves'!A104</f>
        <v/>
      </c>
      <c r="B101" s="17" t="str">
        <f>références!K99</f>
        <v/>
      </c>
      <c r="C101" s="16" t="str">
        <f>IF(COUNTA('Saisie des résultats'!$CZ$8)=0,"",'Saisie des résultats'!$CZ$8)</f>
        <v/>
      </c>
      <c r="D101" s="16" t="e">
        <f>IF(COUNTA('Saisie des résultats'!#REF!)=0,"",'Saisie des résultats'!#REF!)</f>
        <v>#REF!</v>
      </c>
      <c r="E101" s="16" t="str">
        <f>IF(COUNTA('Saisie des résultats'!$CZ$9)=0,"",'Saisie des résultats'!$CZ$9)</f>
        <v/>
      </c>
      <c r="F101" s="16" t="e">
        <f>IF(COUNTA('Saisie des résultats'!#REF!)=0,"",'Saisie des résultats'!#REF!)</f>
        <v>#REF!</v>
      </c>
      <c r="G101" s="16" t="str">
        <f>IF(COUNTA('Saisie des résultats'!$CZ$10)=0,"",'Saisie des résultats'!$CZ$10)</f>
        <v/>
      </c>
      <c r="H101" s="16" t="e">
        <f>IF(COUNTA('Saisie des résultats'!#REF!)=0,"",'Saisie des résultats'!#REF!)</f>
        <v>#REF!</v>
      </c>
      <c r="I101" s="16" t="str">
        <f>IF(COUNTA('Saisie des résultats'!$CZ$11)=0,"",'Saisie des résultats'!$CZ$11)</f>
        <v/>
      </c>
      <c r="J101" s="16" t="e">
        <f>IF(COUNTA('Saisie des résultats'!#REF!)=0,"",'Saisie des résultats'!#REF!)</f>
        <v>#REF!</v>
      </c>
      <c r="K101" s="16" t="str">
        <f>IF(COUNTA('Saisie des résultats'!$CZ$12)=0,"",'Saisie des résultats'!$CZ$12)</f>
        <v/>
      </c>
      <c r="L101" s="16" t="e">
        <f>IF(COUNTA('Saisie des résultats'!#REF!)=0,"",'Saisie des résultats'!#REF!)</f>
        <v>#REF!</v>
      </c>
      <c r="M101" s="16" t="str">
        <f>IF(COUNTA('Saisie des résultats'!$CZ$13)=0,"",'Saisie des résultats'!$CZ$13)</f>
        <v/>
      </c>
      <c r="N101" s="16" t="e">
        <f>IF(COUNTA('Saisie des résultats'!#REF!)=0,"",'Saisie des résultats'!#REF!)</f>
        <v>#REF!</v>
      </c>
      <c r="O101" s="16" t="str">
        <f>IF(COUNTA('Saisie des résultats'!$CZ$14)=0,"",'Saisie des résultats'!$CZ$14)</f>
        <v/>
      </c>
      <c r="P101" s="16" t="e">
        <f>IF(COUNTA('Saisie des résultats'!#REF!)=0,"",'Saisie des résultats'!#REF!)</f>
        <v>#REF!</v>
      </c>
      <c r="Q101" s="16" t="str">
        <f>IF(COUNTA('Saisie des résultats'!$CZ$15)=0,"",'Saisie des résultats'!$CZ$15)</f>
        <v/>
      </c>
      <c r="R101" s="16" t="e">
        <f>IF(COUNTA('Saisie des résultats'!#REF!)=0,"",'Saisie des résultats'!#REF!)</f>
        <v>#REF!</v>
      </c>
      <c r="S101" s="16" t="str">
        <f>IF(COUNTA('Saisie des résultats'!$CZ$16)=0,"",'Saisie des résultats'!$CZ$16)</f>
        <v/>
      </c>
      <c r="T101" s="16" t="e">
        <f>IF(COUNTA('Saisie des résultats'!#REF!)=0,"",'Saisie des résultats'!#REF!)</f>
        <v>#REF!</v>
      </c>
      <c r="U101" s="16" t="str">
        <f>IF(COUNTA('Saisie des résultats'!$CZ$17)=0,"",'Saisie des résultats'!$CZ$17)</f>
        <v/>
      </c>
      <c r="V101" s="16" t="e">
        <f>IF(COUNTA('Saisie des résultats'!#REF!)=0,"",'Saisie des résultats'!#REF!)</f>
        <v>#REF!</v>
      </c>
      <c r="W101" s="16" t="str">
        <f>IF(COUNTA('Saisie des résultats'!$CZ$18)=0,"",'Saisie des résultats'!$CZ$18)</f>
        <v/>
      </c>
      <c r="X101" s="16" t="e">
        <f>IF(COUNTA('Saisie des résultats'!#REF!)=0,"",'Saisie des résultats'!#REF!)</f>
        <v>#REF!</v>
      </c>
      <c r="Y101" s="16" t="str">
        <f>IF(COUNTA('Saisie des résultats'!$CZ$19)=0,"",'Saisie des résultats'!$CZ$19)</f>
        <v/>
      </c>
      <c r="Z101" s="16" t="e">
        <f>IF(COUNTA('Saisie des résultats'!#REF!)=0,"",'Saisie des résultats'!#REF!)</f>
        <v>#REF!</v>
      </c>
      <c r="AA101" s="16" t="str">
        <f>IF(COUNTA('Saisie des résultats'!$CZ$20)=0,"",'Saisie des résultats'!$CZ$20)</f>
        <v/>
      </c>
      <c r="AB101" s="16" t="e">
        <f>IF(COUNTA('Saisie des résultats'!#REF!)=0,"",'Saisie des résultats'!#REF!)</f>
        <v>#REF!</v>
      </c>
      <c r="AC101" s="16" t="str">
        <f>IF(COUNTA('Saisie des résultats'!$CZ$21)=0,"",'Saisie des résultats'!$CZ$21)</f>
        <v/>
      </c>
      <c r="AD101" s="16" t="e">
        <f>IF(COUNTA('Saisie des résultats'!#REF!)=0,"",'Saisie des résultats'!#REF!)</f>
        <v>#REF!</v>
      </c>
      <c r="AE101" s="16" t="str">
        <f>IF(COUNTA('Saisie des résultats'!$CZ$22)=0,"",'Saisie des résultats'!$CZ$22)</f>
        <v/>
      </c>
      <c r="AF101" s="16" t="e">
        <f>IF(COUNTA('Saisie des résultats'!#REF!)=0,"",'Saisie des résultats'!#REF!)</f>
        <v>#REF!</v>
      </c>
      <c r="AG101" s="16" t="str">
        <f>IF(COUNTA('Saisie des résultats'!$CZ$23)=0,"",'Saisie des résultats'!$CZ$23)</f>
        <v/>
      </c>
      <c r="AH101" s="16" t="e">
        <f>IF(COUNTA('Saisie des résultats'!#REF!)=0,"",'Saisie des résultats'!#REF!)</f>
        <v>#REF!</v>
      </c>
      <c r="AI101" s="16" t="str">
        <f>IF(COUNTA('Saisie des résultats'!$CZ$24)=0,"",'Saisie des résultats'!$CZ$24)</f>
        <v/>
      </c>
      <c r="AJ101" s="16" t="e">
        <f>IF(COUNTA('Saisie des résultats'!#REF!)=0,"",'Saisie des résultats'!#REF!)</f>
        <v>#REF!</v>
      </c>
      <c r="AK101" s="16" t="str">
        <f>IF(COUNTA('Saisie des résultats'!$CZ$25)=0,"",'Saisie des résultats'!$CZ$25)</f>
        <v/>
      </c>
      <c r="AL101" s="16" t="e">
        <f>IF(COUNTA('Saisie des résultats'!#REF!)=0,"",'Saisie des résultats'!#REF!)</f>
        <v>#REF!</v>
      </c>
      <c r="AM101" s="16" t="str">
        <f>IF(COUNTA('Saisie des résultats'!$CZ$26)=0,"",'Saisie des résultats'!$CZ$26)</f>
        <v/>
      </c>
      <c r="AN101" s="16" t="e">
        <f>IF(COUNTA('Saisie des résultats'!#REF!)=0,"",'Saisie des résultats'!#REF!)</f>
        <v>#REF!</v>
      </c>
      <c r="AO101" s="16" t="str">
        <f>IF(COUNTA('Saisie des résultats'!$CZ$27)=0,"",'Saisie des résultats'!$CZ$27)</f>
        <v/>
      </c>
      <c r="AP101" s="16" t="str">
        <f>IF(COUNTA('Épreuves facultatives'!$GS$6)=0,"",'Épreuves facultatives'!$GS$6)</f>
        <v/>
      </c>
      <c r="AQ101" s="16" t="str">
        <f>IF(COUNTA('Saisie des résultats'!$CZ$28)=0,"",'Saisie des résultats'!$CZ$28)</f>
        <v/>
      </c>
      <c r="AR101" s="16" t="str">
        <f>IF(COUNTA('Épreuves facultatives'!$GS$7)=0,"",'Épreuves facultatives'!$GS$7)</f>
        <v/>
      </c>
      <c r="AS101" s="16" t="str">
        <f>IF(COUNTA('Saisie des résultats'!$CZ$29)=0,"",'Saisie des résultats'!$CZ$29)</f>
        <v/>
      </c>
      <c r="AT101" s="16" t="str">
        <f>IF(COUNTA('Épreuves facultatives'!$GS$8)=0,"",'Épreuves facultatives'!$GS$8)</f>
        <v/>
      </c>
      <c r="AU101" s="16" t="str">
        <f>IF(COUNTA('Saisie des résultats'!$CZ$30)=0,"",'Saisie des résultats'!$CZ$30)</f>
        <v/>
      </c>
      <c r="AV101" s="16" t="str">
        <f>IF(COUNTA('Épreuves facultatives'!$GS$9)=0,"",'Épreuves facultatives'!$GS$9)</f>
        <v/>
      </c>
      <c r="AW101" s="16" t="str">
        <f>IF(COUNTA('Saisie des résultats'!$CZ$31)=0,"",'Saisie des résultats'!$CZ$31)</f>
        <v/>
      </c>
      <c r="AX101" s="16" t="str">
        <f>IF(COUNTA('Épreuves facultatives'!$GS$10)=0,"",'Épreuves facultatives'!$GS$10)</f>
        <v/>
      </c>
      <c r="AY101" s="16" t="str">
        <f>IF(COUNTA('Épreuves facultatives'!$GR$11)=0,"",'Épreuves facultatives'!$GR$11)</f>
        <v/>
      </c>
      <c r="AZ101" s="16" t="str">
        <f>IF(COUNTA('Épreuves facultatives'!$GS$11)=0,"",'Épreuves facultatives'!$GS$11)</f>
        <v/>
      </c>
      <c r="BA101" s="16" t="str">
        <f>IF(COUNTA('Épreuves facultatives'!$GR$12)=0,"",'Épreuves facultatives'!$GR$12)</f>
        <v/>
      </c>
      <c r="BB101" s="16" t="str">
        <f>IF(COUNTA('Épreuves facultatives'!$GS$12)=0,"",'Épreuves facultatives'!$GS$12)</f>
        <v/>
      </c>
      <c r="BC101" s="16" t="str">
        <f>IF(COUNTA('Épreuves facultatives'!$GR$13)=0,"",'Épreuves facultatives'!$GR$13)</f>
        <v/>
      </c>
      <c r="BD101" s="16" t="str">
        <f>IF(COUNTA('Épreuves facultatives'!$GS$13)=0,"",'Épreuves facultatives'!$GS$13)</f>
        <v/>
      </c>
      <c r="BE101" s="16" t="str">
        <f>IF(COUNTA('Épreuves facultatives'!$GR$14)=0,"",'Épreuves facultatives'!$GR$14)</f>
        <v/>
      </c>
      <c r="BF101" s="16" t="str">
        <f>IF(COUNTA('Épreuves facultatives'!$GS$14)=0,"",'Épreuves facultatives'!$GS$14)</f>
        <v/>
      </c>
      <c r="BG101" s="16" t="str">
        <f>IF(COUNTA('Épreuves facultatives'!$GR$15)=0,"",'Épreuves facultatives'!$GR$15)</f>
        <v/>
      </c>
      <c r="BH101" s="16" t="str">
        <f>IF(COUNTA('Épreuves facultatives'!$GS$15)=0,"",'Épreuves facultatives'!$GS$15)</f>
        <v/>
      </c>
      <c r="BI101" s="16" t="str">
        <f>IF(COUNTA('Saisie des résultats'!$CZ$29)=0,"",'Saisie des résultats'!$CZ$29)</f>
        <v/>
      </c>
      <c r="BJ101" s="16" t="e">
        <f>IF(COUNTA('Saisie des résultats'!#REF!)=0,"",'Saisie des résultats'!#REF!)</f>
        <v>#REF!</v>
      </c>
      <c r="BK101" s="16" t="str">
        <f>IF(COUNTA('Saisie des résultats'!$CZ$28)=0,"",'Saisie des résultats'!$CZ$28)</f>
        <v/>
      </c>
      <c r="BL101" s="16" t="e">
        <f>IF(COUNTA('Saisie des résultats'!#REF!)=0,"",'Saisie des résultats'!#REF!)</f>
        <v>#REF!</v>
      </c>
      <c r="BM101" s="16" t="e">
        <f>IF(COUNTA('Saisie des résultats'!#REF!)=0,"",'Saisie des résultats'!#REF!)</f>
        <v>#REF!</v>
      </c>
      <c r="BZ101" s="217" t="str">
        <f t="shared" si="2"/>
        <v/>
      </c>
      <c r="CB101" s="217" t="str">
        <f t="shared" si="3"/>
        <v/>
      </c>
    </row>
    <row r="102" spans="1:80">
      <c r="A102" s="11" t="str">
        <f>'Liste élèves'!A105</f>
        <v/>
      </c>
      <c r="B102" s="17" t="str">
        <f>références!K100</f>
        <v/>
      </c>
      <c r="C102" s="16" t="str">
        <f>IF(COUNTA('Saisie des résultats'!$DA$8)=0,"",'Saisie des résultats'!$DA$8)</f>
        <v/>
      </c>
      <c r="D102" s="16" t="e">
        <f>IF(COUNTA('Saisie des résultats'!#REF!)=0,"",'Saisie des résultats'!#REF!)</f>
        <v>#REF!</v>
      </c>
      <c r="E102" s="16" t="str">
        <f>IF(COUNTA('Saisie des résultats'!$DA$9)=0,"",'Saisie des résultats'!$DA$9)</f>
        <v/>
      </c>
      <c r="F102" s="16" t="e">
        <f>IF(COUNTA('Saisie des résultats'!#REF!)=0,"",'Saisie des résultats'!#REF!)</f>
        <v>#REF!</v>
      </c>
      <c r="G102" s="16" t="str">
        <f>IF(COUNTA('Saisie des résultats'!$DA$10)=0,"",'Saisie des résultats'!$DA$10)</f>
        <v/>
      </c>
      <c r="H102" s="16" t="e">
        <f>IF(COUNTA('Saisie des résultats'!#REF!)=0,"",'Saisie des résultats'!#REF!)</f>
        <v>#REF!</v>
      </c>
      <c r="I102" s="16" t="str">
        <f>IF(COUNTA('Saisie des résultats'!$DA$11)=0,"",'Saisie des résultats'!$DA$11)</f>
        <v/>
      </c>
      <c r="J102" s="16" t="e">
        <f>IF(COUNTA('Saisie des résultats'!#REF!)=0,"",'Saisie des résultats'!#REF!)</f>
        <v>#REF!</v>
      </c>
      <c r="K102" s="16" t="str">
        <f>IF(COUNTA('Saisie des résultats'!$DA$12)=0,"",'Saisie des résultats'!$DA$12)</f>
        <v/>
      </c>
      <c r="L102" s="16" t="e">
        <f>IF(COUNTA('Saisie des résultats'!#REF!)=0,"",'Saisie des résultats'!#REF!)</f>
        <v>#REF!</v>
      </c>
      <c r="M102" s="16" t="str">
        <f>IF(COUNTA('Saisie des résultats'!$DA$13)=0,"",'Saisie des résultats'!$DA$13)</f>
        <v/>
      </c>
      <c r="N102" s="16" t="e">
        <f>IF(COUNTA('Saisie des résultats'!#REF!)=0,"",'Saisie des résultats'!#REF!)</f>
        <v>#REF!</v>
      </c>
      <c r="O102" s="16" t="str">
        <f>IF(COUNTA('Saisie des résultats'!$DA$14)=0,"",'Saisie des résultats'!$DA$14)</f>
        <v/>
      </c>
      <c r="P102" s="16" t="e">
        <f>IF(COUNTA('Saisie des résultats'!#REF!)=0,"",'Saisie des résultats'!#REF!)</f>
        <v>#REF!</v>
      </c>
      <c r="Q102" s="16" t="str">
        <f>IF(COUNTA('Saisie des résultats'!$DA$15)=0,"",'Saisie des résultats'!$DA$15)</f>
        <v/>
      </c>
      <c r="R102" s="16" t="e">
        <f>IF(COUNTA('Saisie des résultats'!#REF!)=0,"",'Saisie des résultats'!#REF!)</f>
        <v>#REF!</v>
      </c>
      <c r="S102" s="16" t="str">
        <f>IF(COUNTA('Saisie des résultats'!$DA$16)=0,"",'Saisie des résultats'!$DA$16)</f>
        <v/>
      </c>
      <c r="T102" s="16" t="e">
        <f>IF(COUNTA('Saisie des résultats'!#REF!)=0,"",'Saisie des résultats'!#REF!)</f>
        <v>#REF!</v>
      </c>
      <c r="U102" s="16" t="str">
        <f>IF(COUNTA('Saisie des résultats'!$DA$17)=0,"",'Saisie des résultats'!$DA$17)</f>
        <v/>
      </c>
      <c r="V102" s="16" t="e">
        <f>IF(COUNTA('Saisie des résultats'!#REF!)=0,"",'Saisie des résultats'!#REF!)</f>
        <v>#REF!</v>
      </c>
      <c r="W102" s="16" t="str">
        <f>IF(COUNTA('Saisie des résultats'!$DA$18)=0,"",'Saisie des résultats'!$DA$18)</f>
        <v/>
      </c>
      <c r="X102" s="16" t="e">
        <f>IF(COUNTA('Saisie des résultats'!#REF!)=0,"",'Saisie des résultats'!#REF!)</f>
        <v>#REF!</v>
      </c>
      <c r="Y102" s="16" t="str">
        <f>IF(COUNTA('Saisie des résultats'!$DA$19)=0,"",'Saisie des résultats'!$DA$19)</f>
        <v/>
      </c>
      <c r="Z102" s="16" t="e">
        <f>IF(COUNTA('Saisie des résultats'!#REF!)=0,"",'Saisie des résultats'!#REF!)</f>
        <v>#REF!</v>
      </c>
      <c r="AA102" s="16" t="str">
        <f>IF(COUNTA('Saisie des résultats'!$DA$20)=0,"",'Saisie des résultats'!$DA$20)</f>
        <v/>
      </c>
      <c r="AB102" s="16" t="e">
        <f>IF(COUNTA('Saisie des résultats'!#REF!)=0,"",'Saisie des résultats'!#REF!)</f>
        <v>#REF!</v>
      </c>
      <c r="AC102" s="16" t="str">
        <f>IF(COUNTA('Saisie des résultats'!$DA$21)=0,"",'Saisie des résultats'!$DA$21)</f>
        <v/>
      </c>
      <c r="AD102" s="16" t="e">
        <f>IF(COUNTA('Saisie des résultats'!#REF!)=0,"",'Saisie des résultats'!#REF!)</f>
        <v>#REF!</v>
      </c>
      <c r="AE102" s="16" t="str">
        <f>IF(COUNTA('Saisie des résultats'!$DA$22)=0,"",'Saisie des résultats'!$DA$22)</f>
        <v/>
      </c>
      <c r="AF102" s="16" t="e">
        <f>IF(COUNTA('Saisie des résultats'!#REF!)=0,"",'Saisie des résultats'!#REF!)</f>
        <v>#REF!</v>
      </c>
      <c r="AG102" s="16" t="str">
        <f>IF(COUNTA('Saisie des résultats'!$DA$23)=0,"",'Saisie des résultats'!$DA$23)</f>
        <v/>
      </c>
      <c r="AH102" s="16" t="e">
        <f>IF(COUNTA('Saisie des résultats'!#REF!)=0,"",'Saisie des résultats'!#REF!)</f>
        <v>#REF!</v>
      </c>
      <c r="AI102" s="16" t="str">
        <f>IF(COUNTA('Saisie des résultats'!$DA$24)=0,"",'Saisie des résultats'!$DA$24)</f>
        <v/>
      </c>
      <c r="AJ102" s="16" t="e">
        <f>IF(COUNTA('Saisie des résultats'!#REF!)=0,"",'Saisie des résultats'!#REF!)</f>
        <v>#REF!</v>
      </c>
      <c r="AK102" s="16" t="str">
        <f>IF(COUNTA('Saisie des résultats'!$DA$25)=0,"",'Saisie des résultats'!$DA$25)</f>
        <v/>
      </c>
      <c r="AL102" s="16" t="e">
        <f>IF(COUNTA('Saisie des résultats'!#REF!)=0,"",'Saisie des résultats'!#REF!)</f>
        <v>#REF!</v>
      </c>
      <c r="AM102" s="16" t="str">
        <f>IF(COUNTA('Saisie des résultats'!$DA$26)=0,"",'Saisie des résultats'!$DA$26)</f>
        <v/>
      </c>
      <c r="AN102" s="16" t="e">
        <f>IF(COUNTA('Saisie des résultats'!#REF!)=0,"",'Saisie des résultats'!#REF!)</f>
        <v>#REF!</v>
      </c>
      <c r="AO102" s="16" t="str">
        <f>IF(COUNTA('Saisie des résultats'!$DA$27)=0,"",'Saisie des résultats'!$DA$27)</f>
        <v/>
      </c>
      <c r="AP102" s="16" t="str">
        <f>IF(COUNTA('Épreuves facultatives'!$GU$6)=0,"",'Épreuves facultatives'!$GU$6)</f>
        <v/>
      </c>
      <c r="AQ102" s="16" t="str">
        <f>IF(COUNTA('Saisie des résultats'!$DA$28)=0,"",'Saisie des résultats'!$DA$28)</f>
        <v/>
      </c>
      <c r="AR102" s="16" t="str">
        <f>IF(COUNTA('Épreuves facultatives'!$GU$7)=0,"",'Épreuves facultatives'!$GU$7)</f>
        <v/>
      </c>
      <c r="AS102" s="16" t="str">
        <f>IF(COUNTA('Saisie des résultats'!$DA$29)=0,"",'Saisie des résultats'!$DA$29)</f>
        <v/>
      </c>
      <c r="AT102" s="16" t="str">
        <f>IF(COUNTA('Épreuves facultatives'!$GU$8)=0,"",'Épreuves facultatives'!$GU$8)</f>
        <v/>
      </c>
      <c r="AU102" s="16" t="str">
        <f>IF(COUNTA('Saisie des résultats'!$DA$30)=0,"",'Saisie des résultats'!$DA$30)</f>
        <v/>
      </c>
      <c r="AV102" s="16" t="str">
        <f>IF(COUNTA('Épreuves facultatives'!$GU$9)=0,"",'Épreuves facultatives'!$GU$9)</f>
        <v/>
      </c>
      <c r="AW102" s="16" t="str">
        <f>IF(COUNTA('Saisie des résultats'!$DA$31)=0,"",'Saisie des résultats'!$DA$31)</f>
        <v/>
      </c>
      <c r="AX102" s="16" t="str">
        <f>IF(COUNTA('Épreuves facultatives'!$GU$10)=0,"",'Épreuves facultatives'!$GU$10)</f>
        <v/>
      </c>
      <c r="AY102" s="16" t="str">
        <f>IF(COUNTA('Épreuves facultatives'!$GT$11)=0,"",'Épreuves facultatives'!$GT$11)</f>
        <v/>
      </c>
      <c r="AZ102" s="16" t="str">
        <f>IF(COUNTA('Épreuves facultatives'!$GU$11)=0,"",'Épreuves facultatives'!$GU$11)</f>
        <v/>
      </c>
      <c r="BA102" s="16" t="str">
        <f>IF(COUNTA('Épreuves facultatives'!$GT$12)=0,"",'Épreuves facultatives'!$GT$12)</f>
        <v/>
      </c>
      <c r="BB102" s="16" t="str">
        <f>IF(COUNTA('Épreuves facultatives'!$GU$12)=0,"",'Épreuves facultatives'!$GU$12)</f>
        <v/>
      </c>
      <c r="BC102" s="16" t="str">
        <f>IF(COUNTA('Épreuves facultatives'!$GT$13)=0,"",'Épreuves facultatives'!$GT$13)</f>
        <v/>
      </c>
      <c r="BD102" s="16" t="str">
        <f>IF(COUNTA('Épreuves facultatives'!$GU$13)=0,"",'Épreuves facultatives'!$GU$13)</f>
        <v/>
      </c>
      <c r="BE102" s="16" t="str">
        <f>IF(COUNTA('Épreuves facultatives'!$GT$14)=0,"",'Épreuves facultatives'!$GT$14)</f>
        <v/>
      </c>
      <c r="BF102" s="16" t="str">
        <f>IF(COUNTA('Épreuves facultatives'!$GU$14)=0,"",'Épreuves facultatives'!$GU$14)</f>
        <v/>
      </c>
      <c r="BG102" s="16" t="str">
        <f>IF(COUNTA('Épreuves facultatives'!$GT$15)=0,"",'Épreuves facultatives'!$GT$15)</f>
        <v/>
      </c>
      <c r="BH102" s="16" t="str">
        <f>IF(COUNTA('Épreuves facultatives'!$GU$15)=0,"",'Épreuves facultatives'!$GU$15)</f>
        <v/>
      </c>
      <c r="BI102" s="16" t="str">
        <f>IF(COUNTA('Saisie des résultats'!$DA$29)=0,"",'Saisie des résultats'!$DA$29)</f>
        <v/>
      </c>
      <c r="BJ102" s="16" t="e">
        <f>IF(COUNTA('Saisie des résultats'!#REF!)=0,"",'Saisie des résultats'!#REF!)</f>
        <v>#REF!</v>
      </c>
      <c r="BK102" s="16" t="str">
        <f>IF(COUNTA('Saisie des résultats'!$DA$28)=0,"",'Saisie des résultats'!$DA$28)</f>
        <v/>
      </c>
      <c r="BL102" s="16" t="e">
        <f>IF(COUNTA('Saisie des résultats'!#REF!)=0,"",'Saisie des résultats'!#REF!)</f>
        <v>#REF!</v>
      </c>
      <c r="BM102" s="16" t="e">
        <f>IF(COUNTA('Saisie des résultats'!#REF!)=0,"",'Saisie des résultats'!#REF!)</f>
        <v>#REF!</v>
      </c>
      <c r="BZ102" s="217" t="str">
        <f t="shared" si="2"/>
        <v/>
      </c>
      <c r="CB102" s="217" t="str">
        <f t="shared" si="3"/>
        <v/>
      </c>
    </row>
    <row r="103" spans="1:80">
      <c r="A103" s="11" t="str">
        <f>'Liste élèves'!A106</f>
        <v/>
      </c>
      <c r="B103" s="17" t="str">
        <f>références!K101</f>
        <v/>
      </c>
      <c r="C103" s="16" t="str">
        <f>IF(COUNTA('Saisie des résultats'!$DB$8)=0,"",'Saisie des résultats'!$DB$8)</f>
        <v/>
      </c>
      <c r="D103" s="16" t="e">
        <f>IF(COUNTA('Saisie des résultats'!#REF!)=0,"",'Saisie des résultats'!#REF!)</f>
        <v>#REF!</v>
      </c>
      <c r="E103" s="16" t="str">
        <f>IF(COUNTA('Saisie des résultats'!$DB$9)=0,"",'Saisie des résultats'!$DB$9)</f>
        <v/>
      </c>
      <c r="F103" s="16" t="e">
        <f>IF(COUNTA('Saisie des résultats'!#REF!)=0,"",'Saisie des résultats'!#REF!)</f>
        <v>#REF!</v>
      </c>
      <c r="G103" s="16" t="str">
        <f>IF(COUNTA('Saisie des résultats'!$DB$10)=0,"",'Saisie des résultats'!$DB$10)</f>
        <v/>
      </c>
      <c r="H103" s="16" t="e">
        <f>IF(COUNTA('Saisie des résultats'!#REF!)=0,"",'Saisie des résultats'!#REF!)</f>
        <v>#REF!</v>
      </c>
      <c r="I103" s="16" t="str">
        <f>IF(COUNTA('Saisie des résultats'!$DB$11)=0,"",'Saisie des résultats'!$DB$11)</f>
        <v/>
      </c>
      <c r="J103" s="16" t="e">
        <f>IF(COUNTA('Saisie des résultats'!#REF!)=0,"",'Saisie des résultats'!#REF!)</f>
        <v>#REF!</v>
      </c>
      <c r="K103" s="16" t="str">
        <f>IF(COUNTA('Saisie des résultats'!$DB$12)=0,"",'Saisie des résultats'!$DB$12)</f>
        <v/>
      </c>
      <c r="L103" s="16" t="e">
        <f>IF(COUNTA('Saisie des résultats'!#REF!)=0,"",'Saisie des résultats'!#REF!)</f>
        <v>#REF!</v>
      </c>
      <c r="M103" s="16" t="str">
        <f>IF(COUNTA('Saisie des résultats'!$DB$13)=0,"",'Saisie des résultats'!$DB$13)</f>
        <v/>
      </c>
      <c r="N103" s="16" t="e">
        <f>IF(COUNTA('Saisie des résultats'!#REF!)=0,"",'Saisie des résultats'!#REF!)</f>
        <v>#REF!</v>
      </c>
      <c r="O103" s="16" t="str">
        <f>IF(COUNTA('Saisie des résultats'!$DB$14)=0,"",'Saisie des résultats'!$DB$14)</f>
        <v/>
      </c>
      <c r="P103" s="16" t="e">
        <f>IF(COUNTA('Saisie des résultats'!#REF!)=0,"",'Saisie des résultats'!#REF!)</f>
        <v>#REF!</v>
      </c>
      <c r="Q103" s="16" t="str">
        <f>IF(COUNTA('Saisie des résultats'!$DB$15)=0,"",'Saisie des résultats'!$DB$15)</f>
        <v/>
      </c>
      <c r="R103" s="16" t="e">
        <f>IF(COUNTA('Saisie des résultats'!#REF!)=0,"",'Saisie des résultats'!#REF!)</f>
        <v>#REF!</v>
      </c>
      <c r="S103" s="16" t="str">
        <f>IF(COUNTA('Saisie des résultats'!$DB$16)=0,"",'Saisie des résultats'!$DB$16)</f>
        <v/>
      </c>
      <c r="T103" s="16" t="e">
        <f>IF(COUNTA('Saisie des résultats'!#REF!)=0,"",'Saisie des résultats'!#REF!)</f>
        <v>#REF!</v>
      </c>
      <c r="U103" s="16" t="str">
        <f>IF(COUNTA('Saisie des résultats'!$DB$17)=0,"",'Saisie des résultats'!$DB$17)</f>
        <v/>
      </c>
      <c r="V103" s="16" t="e">
        <f>IF(COUNTA('Saisie des résultats'!#REF!)=0,"",'Saisie des résultats'!#REF!)</f>
        <v>#REF!</v>
      </c>
      <c r="W103" s="16" t="str">
        <f>IF(COUNTA('Saisie des résultats'!$DB$18)=0,"",'Saisie des résultats'!$DB$18)</f>
        <v/>
      </c>
      <c r="X103" s="16" t="e">
        <f>IF(COUNTA('Saisie des résultats'!#REF!)=0,"",'Saisie des résultats'!#REF!)</f>
        <v>#REF!</v>
      </c>
      <c r="Y103" s="16" t="str">
        <f>IF(COUNTA('Saisie des résultats'!$DB$19)=0,"",'Saisie des résultats'!$DB$19)</f>
        <v/>
      </c>
      <c r="Z103" s="16" t="e">
        <f>IF(COUNTA('Saisie des résultats'!#REF!)=0,"",'Saisie des résultats'!#REF!)</f>
        <v>#REF!</v>
      </c>
      <c r="AA103" s="16" t="str">
        <f>IF(COUNTA('Saisie des résultats'!$DB$20)=0,"",'Saisie des résultats'!$DB$20)</f>
        <v/>
      </c>
      <c r="AB103" s="16" t="e">
        <f>IF(COUNTA('Saisie des résultats'!#REF!)=0,"",'Saisie des résultats'!#REF!)</f>
        <v>#REF!</v>
      </c>
      <c r="AC103" s="16" t="str">
        <f>IF(COUNTA('Saisie des résultats'!$DB$21)=0,"",'Saisie des résultats'!$DB$21)</f>
        <v/>
      </c>
      <c r="AD103" s="16" t="e">
        <f>IF(COUNTA('Saisie des résultats'!#REF!)=0,"",'Saisie des résultats'!#REF!)</f>
        <v>#REF!</v>
      </c>
      <c r="AE103" s="16" t="str">
        <f>IF(COUNTA('Saisie des résultats'!$DB$22)=0,"",'Saisie des résultats'!$DB$22)</f>
        <v/>
      </c>
      <c r="AF103" s="16" t="e">
        <f>IF(COUNTA('Saisie des résultats'!#REF!)=0,"",'Saisie des résultats'!#REF!)</f>
        <v>#REF!</v>
      </c>
      <c r="AG103" s="16" t="str">
        <f>IF(COUNTA('Saisie des résultats'!$DB$23)=0,"",'Saisie des résultats'!$DB$23)</f>
        <v/>
      </c>
      <c r="AH103" s="16" t="e">
        <f>IF(COUNTA('Saisie des résultats'!#REF!)=0,"",'Saisie des résultats'!#REF!)</f>
        <v>#REF!</v>
      </c>
      <c r="AI103" s="16" t="str">
        <f>IF(COUNTA('Saisie des résultats'!$DB$24)=0,"",'Saisie des résultats'!$DB$24)</f>
        <v/>
      </c>
      <c r="AJ103" s="16" t="e">
        <f>IF(COUNTA('Saisie des résultats'!#REF!)=0,"",'Saisie des résultats'!#REF!)</f>
        <v>#REF!</v>
      </c>
      <c r="AK103" s="16" t="str">
        <f>IF(COUNTA('Saisie des résultats'!$DB$25)=0,"",'Saisie des résultats'!$DB$25)</f>
        <v/>
      </c>
      <c r="AL103" s="16" t="e">
        <f>IF(COUNTA('Saisie des résultats'!#REF!)=0,"",'Saisie des résultats'!#REF!)</f>
        <v>#REF!</v>
      </c>
      <c r="AM103" s="16" t="str">
        <f>IF(COUNTA('Saisie des résultats'!$DB$26)=0,"",'Saisie des résultats'!$DB$26)</f>
        <v/>
      </c>
      <c r="AN103" s="16" t="e">
        <f>IF(COUNTA('Saisie des résultats'!#REF!)=0,"",'Saisie des résultats'!#REF!)</f>
        <v>#REF!</v>
      </c>
      <c r="AO103" s="16" t="str">
        <f>IF(COUNTA('Saisie des résultats'!$DB$27)=0,"",'Saisie des résultats'!$DB$27)</f>
        <v/>
      </c>
      <c r="AP103" s="16" t="str">
        <f>IF(COUNTA('Épreuves facultatives'!$GW$6)=0,"",'Épreuves facultatives'!$GW$6)</f>
        <v/>
      </c>
      <c r="AQ103" s="16" t="str">
        <f>IF(COUNTA('Saisie des résultats'!$DB$28)=0,"",'Saisie des résultats'!$DB$28)</f>
        <v/>
      </c>
      <c r="AR103" s="16" t="str">
        <f>IF(COUNTA('Épreuves facultatives'!$GW$7)=0,"",'Épreuves facultatives'!$GW$7)</f>
        <v/>
      </c>
      <c r="AS103" s="16" t="str">
        <f>IF(COUNTA('Saisie des résultats'!$DB$29)=0,"",'Saisie des résultats'!$DB$29)</f>
        <v/>
      </c>
      <c r="AT103" s="16" t="str">
        <f>IF(COUNTA('Épreuves facultatives'!$GW$8)=0,"",'Épreuves facultatives'!$GW$8)</f>
        <v/>
      </c>
      <c r="AU103" s="16" t="str">
        <f>IF(COUNTA('Saisie des résultats'!$DB$30)=0,"",'Saisie des résultats'!$DB$30)</f>
        <v/>
      </c>
      <c r="AV103" s="16" t="str">
        <f>IF(COUNTA('Épreuves facultatives'!$GW$9)=0,"",'Épreuves facultatives'!$GW$9)</f>
        <v/>
      </c>
      <c r="AW103" s="16" t="str">
        <f>IF(COUNTA('Saisie des résultats'!$DB$31)=0,"",'Saisie des résultats'!$DB$31)</f>
        <v/>
      </c>
      <c r="AX103" s="16" t="str">
        <f>IF(COUNTA('Épreuves facultatives'!$GW$10)=0,"",'Épreuves facultatives'!$GW$10)</f>
        <v/>
      </c>
      <c r="AY103" s="16" t="str">
        <f>IF(COUNTA('Épreuves facultatives'!$GV$11)=0,"",'Épreuves facultatives'!$GV$11)</f>
        <v/>
      </c>
      <c r="AZ103" s="16" t="str">
        <f>IF(COUNTA('Épreuves facultatives'!$GW$11)=0,"",'Épreuves facultatives'!$GW$11)</f>
        <v/>
      </c>
      <c r="BA103" s="16" t="str">
        <f>IF(COUNTA('Épreuves facultatives'!$GV$12)=0,"",'Épreuves facultatives'!$GV$12)</f>
        <v/>
      </c>
      <c r="BB103" s="16" t="str">
        <f>IF(COUNTA('Épreuves facultatives'!$GW$12)=0,"",'Épreuves facultatives'!$GW$12)</f>
        <v/>
      </c>
      <c r="BC103" s="16" t="str">
        <f>IF(COUNTA('Épreuves facultatives'!$GV$13)=0,"",'Épreuves facultatives'!$GV$13)</f>
        <v/>
      </c>
      <c r="BD103" s="16" t="str">
        <f>IF(COUNTA('Épreuves facultatives'!$GW$13)=0,"",'Épreuves facultatives'!$GW$13)</f>
        <v/>
      </c>
      <c r="BE103" s="16" t="str">
        <f>IF(COUNTA('Épreuves facultatives'!$GV$14)=0,"",'Épreuves facultatives'!$GV$14)</f>
        <v/>
      </c>
      <c r="BF103" s="16" t="str">
        <f>IF(COUNTA('Épreuves facultatives'!$GW$14)=0,"",'Épreuves facultatives'!$GW$14)</f>
        <v/>
      </c>
      <c r="BG103" s="16" t="str">
        <f>IF(COUNTA('Épreuves facultatives'!$GV$15)=0,"",'Épreuves facultatives'!$GV$15)</f>
        <v/>
      </c>
      <c r="BH103" s="16" t="str">
        <f>IF(COUNTA('Épreuves facultatives'!$GW$15)=0,"",'Épreuves facultatives'!$GW$15)</f>
        <v/>
      </c>
      <c r="BI103" s="16" t="str">
        <f>IF(COUNTA('Saisie des résultats'!$DB$29)=0,"",'Saisie des résultats'!$DB$29)</f>
        <v/>
      </c>
      <c r="BJ103" s="16" t="e">
        <f>IF(COUNTA('Saisie des résultats'!#REF!)=0,"",'Saisie des résultats'!#REF!)</f>
        <v>#REF!</v>
      </c>
      <c r="BK103" s="16" t="str">
        <f>IF(COUNTA('Saisie des résultats'!$DB$28)=0,"",'Saisie des résultats'!$DB$28)</f>
        <v/>
      </c>
      <c r="BL103" s="16" t="e">
        <f>IF(COUNTA('Saisie des résultats'!#REF!)=0,"",'Saisie des résultats'!#REF!)</f>
        <v>#REF!</v>
      </c>
      <c r="BM103" s="16" t="e">
        <f>IF(COUNTA('Saisie des résultats'!#REF!)=0,"",'Saisie des résultats'!#REF!)</f>
        <v>#REF!</v>
      </c>
      <c r="BZ103" s="217" t="str">
        <f t="shared" si="2"/>
        <v/>
      </c>
      <c r="CB103" s="217" t="str">
        <f t="shared" si="3"/>
        <v/>
      </c>
    </row>
    <row r="104" spans="1:80">
      <c r="A104" s="11" t="str">
        <f>'Liste élèves'!A107</f>
        <v/>
      </c>
      <c r="B104" s="17" t="str">
        <f>références!K102</f>
        <v/>
      </c>
      <c r="C104" s="16" t="str">
        <f>IF(COUNTA('Saisie des résultats'!$DC$8)=0,"",'Saisie des résultats'!$DC$8)</f>
        <v/>
      </c>
      <c r="D104" s="16" t="e">
        <f>IF(COUNTA('Saisie des résultats'!#REF!)=0,"",'Saisie des résultats'!#REF!)</f>
        <v>#REF!</v>
      </c>
      <c r="E104" s="16" t="str">
        <f>IF(COUNTA('Saisie des résultats'!$DC$9)=0,"",'Saisie des résultats'!$DC$9)</f>
        <v/>
      </c>
      <c r="F104" s="16" t="e">
        <f>IF(COUNTA('Saisie des résultats'!#REF!)=0,"",'Saisie des résultats'!#REF!)</f>
        <v>#REF!</v>
      </c>
      <c r="G104" s="16" t="str">
        <f>IF(COUNTA('Saisie des résultats'!$DC$10)=0,"",'Saisie des résultats'!$DC$10)</f>
        <v/>
      </c>
      <c r="H104" s="16" t="e">
        <f>IF(COUNTA('Saisie des résultats'!#REF!)=0,"",'Saisie des résultats'!#REF!)</f>
        <v>#REF!</v>
      </c>
      <c r="I104" s="16" t="str">
        <f>IF(COUNTA('Saisie des résultats'!$DC$11)=0,"",'Saisie des résultats'!$DC$11)</f>
        <v/>
      </c>
      <c r="J104" s="16" t="e">
        <f>IF(COUNTA('Saisie des résultats'!#REF!)=0,"",'Saisie des résultats'!#REF!)</f>
        <v>#REF!</v>
      </c>
      <c r="K104" s="16" t="str">
        <f>IF(COUNTA('Saisie des résultats'!$DC$12)=0,"",'Saisie des résultats'!$DC$12)</f>
        <v/>
      </c>
      <c r="L104" s="16" t="e">
        <f>IF(COUNTA('Saisie des résultats'!#REF!)=0,"",'Saisie des résultats'!#REF!)</f>
        <v>#REF!</v>
      </c>
      <c r="M104" s="16" t="str">
        <f>IF(COUNTA('Saisie des résultats'!$DC$13)=0,"",'Saisie des résultats'!$DC$13)</f>
        <v/>
      </c>
      <c r="N104" s="16" t="e">
        <f>IF(COUNTA('Saisie des résultats'!#REF!)=0,"",'Saisie des résultats'!#REF!)</f>
        <v>#REF!</v>
      </c>
      <c r="O104" s="16" t="str">
        <f>IF(COUNTA('Saisie des résultats'!$DC$14)=0,"",'Saisie des résultats'!$DC$14)</f>
        <v/>
      </c>
      <c r="P104" s="16" t="e">
        <f>IF(COUNTA('Saisie des résultats'!#REF!)=0,"",'Saisie des résultats'!#REF!)</f>
        <v>#REF!</v>
      </c>
      <c r="Q104" s="16" t="str">
        <f>IF(COUNTA('Saisie des résultats'!$DC$15)=0,"",'Saisie des résultats'!$DC$15)</f>
        <v/>
      </c>
      <c r="R104" s="16" t="e">
        <f>IF(COUNTA('Saisie des résultats'!#REF!)=0,"",'Saisie des résultats'!#REF!)</f>
        <v>#REF!</v>
      </c>
      <c r="S104" s="16" t="str">
        <f>IF(COUNTA('Saisie des résultats'!$DC$16)=0,"",'Saisie des résultats'!$DC$16)</f>
        <v/>
      </c>
      <c r="T104" s="16" t="e">
        <f>IF(COUNTA('Saisie des résultats'!#REF!)=0,"",'Saisie des résultats'!#REF!)</f>
        <v>#REF!</v>
      </c>
      <c r="U104" s="16" t="str">
        <f>IF(COUNTA('Saisie des résultats'!$DC$17)=0,"",'Saisie des résultats'!$DC$17)</f>
        <v/>
      </c>
      <c r="V104" s="16" t="e">
        <f>IF(COUNTA('Saisie des résultats'!#REF!)=0,"",'Saisie des résultats'!#REF!)</f>
        <v>#REF!</v>
      </c>
      <c r="W104" s="16" t="str">
        <f>IF(COUNTA('Saisie des résultats'!$DC$18)=0,"",'Saisie des résultats'!$DC$18)</f>
        <v/>
      </c>
      <c r="X104" s="16" t="e">
        <f>IF(COUNTA('Saisie des résultats'!#REF!)=0,"",'Saisie des résultats'!#REF!)</f>
        <v>#REF!</v>
      </c>
      <c r="Y104" s="16" t="str">
        <f>IF(COUNTA('Saisie des résultats'!$DC$19)=0,"",'Saisie des résultats'!$DC$19)</f>
        <v/>
      </c>
      <c r="Z104" s="16" t="e">
        <f>IF(COUNTA('Saisie des résultats'!#REF!)=0,"",'Saisie des résultats'!#REF!)</f>
        <v>#REF!</v>
      </c>
      <c r="AA104" s="16" t="str">
        <f>IF(COUNTA('Saisie des résultats'!$DC$20)=0,"",'Saisie des résultats'!$DC$20)</f>
        <v/>
      </c>
      <c r="AB104" s="16" t="e">
        <f>IF(COUNTA('Saisie des résultats'!#REF!)=0,"",'Saisie des résultats'!#REF!)</f>
        <v>#REF!</v>
      </c>
      <c r="AC104" s="16" t="str">
        <f>IF(COUNTA('Saisie des résultats'!$DC$21)=0,"",'Saisie des résultats'!$DC$21)</f>
        <v/>
      </c>
      <c r="AD104" s="16" t="e">
        <f>IF(COUNTA('Saisie des résultats'!#REF!)=0,"",'Saisie des résultats'!#REF!)</f>
        <v>#REF!</v>
      </c>
      <c r="AE104" s="16" t="str">
        <f>IF(COUNTA('Saisie des résultats'!$DC$22)=0,"",'Saisie des résultats'!$DC$22)</f>
        <v/>
      </c>
      <c r="AF104" s="16" t="e">
        <f>IF(COUNTA('Saisie des résultats'!#REF!)=0,"",'Saisie des résultats'!#REF!)</f>
        <v>#REF!</v>
      </c>
      <c r="AG104" s="16" t="str">
        <f>IF(COUNTA('Saisie des résultats'!$DC$23)=0,"",'Saisie des résultats'!$DC$23)</f>
        <v/>
      </c>
      <c r="AH104" s="16" t="e">
        <f>IF(COUNTA('Saisie des résultats'!#REF!)=0,"",'Saisie des résultats'!#REF!)</f>
        <v>#REF!</v>
      </c>
      <c r="AI104" s="16" t="str">
        <f>IF(COUNTA('Saisie des résultats'!$DC$24)=0,"",'Saisie des résultats'!$DC$24)</f>
        <v/>
      </c>
      <c r="AJ104" s="16" t="e">
        <f>IF(COUNTA('Saisie des résultats'!#REF!)=0,"",'Saisie des résultats'!#REF!)</f>
        <v>#REF!</v>
      </c>
      <c r="AK104" s="16" t="str">
        <f>IF(COUNTA('Saisie des résultats'!$DC$25)=0,"",'Saisie des résultats'!$DC$25)</f>
        <v/>
      </c>
      <c r="AL104" s="16" t="e">
        <f>IF(COUNTA('Saisie des résultats'!#REF!)=0,"",'Saisie des résultats'!#REF!)</f>
        <v>#REF!</v>
      </c>
      <c r="AM104" s="16" t="str">
        <f>IF(COUNTA('Saisie des résultats'!$DC$26)=0,"",'Saisie des résultats'!$DC$26)</f>
        <v/>
      </c>
      <c r="AN104" s="16" t="e">
        <f>IF(COUNTA('Saisie des résultats'!#REF!)=0,"",'Saisie des résultats'!#REF!)</f>
        <v>#REF!</v>
      </c>
      <c r="AO104" s="16" t="str">
        <f>IF(COUNTA('Saisie des résultats'!$DC$27)=0,"",'Saisie des résultats'!$DC$27)</f>
        <v/>
      </c>
      <c r="AP104" s="16" t="str">
        <f>IF(COUNTA('Épreuves facultatives'!$GW$6)=0,"",'Épreuves facultatives'!$GW$6)</f>
        <v/>
      </c>
      <c r="AQ104" s="16" t="str">
        <f>IF(COUNTA('Saisie des résultats'!$DC$28)=0,"",'Saisie des résultats'!$DC$28)</f>
        <v/>
      </c>
      <c r="AR104" s="16" t="str">
        <f>IF(COUNTA('Épreuves facultatives'!$GW$7)=0,"",'Épreuves facultatives'!$GW$7)</f>
        <v/>
      </c>
      <c r="AS104" s="16" t="str">
        <f>IF(COUNTA('Saisie des résultats'!$DC$29)=0,"",'Saisie des résultats'!$DC$29)</f>
        <v/>
      </c>
      <c r="AT104" s="16" t="str">
        <f>IF(COUNTA('Épreuves facultatives'!$GW$8)=0,"",'Épreuves facultatives'!$GW$8)</f>
        <v/>
      </c>
      <c r="AU104" s="16" t="str">
        <f>IF(COUNTA('Saisie des résultats'!$DC$30)=0,"",'Saisie des résultats'!$DC$30)</f>
        <v/>
      </c>
      <c r="AV104" s="16" t="str">
        <f>IF(COUNTA('Épreuves facultatives'!$GW$9)=0,"",'Épreuves facultatives'!$GW$9)</f>
        <v/>
      </c>
      <c r="AW104" s="16" t="str">
        <f>IF(COUNTA('Saisie des résultats'!$DC$31)=0,"",'Saisie des résultats'!$DC$31)</f>
        <v/>
      </c>
      <c r="AX104" s="16" t="str">
        <f>IF(COUNTA('Épreuves facultatives'!$GW$10)=0,"",'Épreuves facultatives'!$GW$10)</f>
        <v/>
      </c>
      <c r="AY104" s="16" t="str">
        <f>IF(COUNTA('Épreuves facultatives'!$GV$11)=0,"",'Épreuves facultatives'!$GV$11)</f>
        <v/>
      </c>
      <c r="AZ104" s="16" t="str">
        <f>IF(COUNTA('Épreuves facultatives'!$GW$11)=0,"",'Épreuves facultatives'!$GW$11)</f>
        <v/>
      </c>
      <c r="BA104" s="16" t="str">
        <f>IF(COUNTA('Épreuves facultatives'!$GV$12)=0,"",'Épreuves facultatives'!$GV$12)</f>
        <v/>
      </c>
      <c r="BB104" s="16" t="str">
        <f>IF(COUNTA('Épreuves facultatives'!$GW$12)=0,"",'Épreuves facultatives'!$GW$12)</f>
        <v/>
      </c>
      <c r="BC104" s="16" t="str">
        <f>IF(COUNTA('Épreuves facultatives'!$GV$13)=0,"",'Épreuves facultatives'!$GV$13)</f>
        <v/>
      </c>
      <c r="BD104" s="16" t="str">
        <f>IF(COUNTA('Épreuves facultatives'!$GW$13)=0,"",'Épreuves facultatives'!$GW$13)</f>
        <v/>
      </c>
      <c r="BE104" s="16" t="str">
        <f>IF(COUNTA('Épreuves facultatives'!$GV$14)=0,"",'Épreuves facultatives'!$GV$14)</f>
        <v/>
      </c>
      <c r="BF104" s="16" t="str">
        <f>IF(COUNTA('Épreuves facultatives'!$GW$14)=0,"",'Épreuves facultatives'!$GW$14)</f>
        <v/>
      </c>
      <c r="BG104" s="16" t="str">
        <f>IF(COUNTA('Épreuves facultatives'!$GV$15)=0,"",'Épreuves facultatives'!$GV$15)</f>
        <v/>
      </c>
      <c r="BH104" s="16" t="str">
        <f>IF(COUNTA('Épreuves facultatives'!$GW$15)=0,"",'Épreuves facultatives'!$GW$15)</f>
        <v/>
      </c>
      <c r="BI104" s="16" t="str">
        <f>IF(COUNTA('Saisie des résultats'!$DC$29)=0,"",'Saisie des résultats'!$DC$29)</f>
        <v/>
      </c>
      <c r="BJ104" s="16" t="e">
        <f>IF(COUNTA('Saisie des résultats'!#REF!)=0,"",'Saisie des résultats'!#REF!)</f>
        <v>#REF!</v>
      </c>
      <c r="BK104" s="16" t="str">
        <f>IF(COUNTA('Saisie des résultats'!$DC$28)=0,"",'Saisie des résultats'!$DC$28)</f>
        <v/>
      </c>
      <c r="BL104" s="16" t="e">
        <f>IF(COUNTA('Saisie des résultats'!#REF!)=0,"",'Saisie des résultats'!#REF!)</f>
        <v>#REF!</v>
      </c>
      <c r="BM104" s="16" t="e">
        <f>IF(COUNTA('Saisie des résultats'!#REF!)=0,"",'Saisie des résultats'!#REF!)</f>
        <v>#REF!</v>
      </c>
      <c r="BZ104" s="217" t="str">
        <f t="shared" si="2"/>
        <v/>
      </c>
      <c r="CB104" s="217" t="str">
        <f t="shared" si="3"/>
        <v/>
      </c>
    </row>
  </sheetData>
  <sheetProtection formatCells="0" formatColumns="0" formatRows="0" insertColumns="0" insertRows="0" insertHyperlinks="0" deleteColumns="0" deleteRows="0" sort="0" autoFilter="0" pivotTables="0"/>
  <mergeCells count="32">
    <mergeCell ref="C2:D2"/>
    <mergeCell ref="E2:F2"/>
    <mergeCell ref="G2:H2"/>
    <mergeCell ref="I2:J2"/>
    <mergeCell ref="K2:L2"/>
    <mergeCell ref="AS2:AT2"/>
    <mergeCell ref="M2:N2"/>
    <mergeCell ref="O2:P2"/>
    <mergeCell ref="Q2:R2"/>
    <mergeCell ref="S2:T2"/>
    <mergeCell ref="AE2:AF2"/>
    <mergeCell ref="W2:X2"/>
    <mergeCell ref="Y2:Z2"/>
    <mergeCell ref="AA2:AB2"/>
    <mergeCell ref="AC2:AD2"/>
    <mergeCell ref="U2:V2"/>
    <mergeCell ref="BM2:BN2"/>
    <mergeCell ref="AG2:AH2"/>
    <mergeCell ref="AI2:AJ2"/>
    <mergeCell ref="AK2:AL2"/>
    <mergeCell ref="AM2:AN2"/>
    <mergeCell ref="BK2:BL2"/>
    <mergeCell ref="AO2:AP2"/>
    <mergeCell ref="AQ2:AR2"/>
    <mergeCell ref="BG2:BH2"/>
    <mergeCell ref="AU2:AV2"/>
    <mergeCell ref="AW2:AX2"/>
    <mergeCell ref="AY2:AZ2"/>
    <mergeCell ref="BA2:BB2"/>
    <mergeCell ref="BC2:BD2"/>
    <mergeCell ref="BE2:BF2"/>
    <mergeCell ref="BI2:BJ2"/>
  </mergeCells>
  <conditionalFormatting sqref="C3:BN3">
    <cfRule type="cellIs" priority="1" stopIfTrue="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K102"/>
  <sheetViews>
    <sheetView workbookViewId="0">
      <selection activeCell="E5" sqref="E5"/>
    </sheetView>
  </sheetViews>
  <sheetFormatPr baseColWidth="10" defaultColWidth="11.42578125" defaultRowHeight="18.75"/>
  <cols>
    <col min="1" max="3" width="11.42578125" style="39"/>
    <col min="4" max="4" width="62" style="39" customWidth="1"/>
    <col min="5" max="9" width="11.42578125" style="39"/>
    <col min="10" max="10" width="2" style="21" customWidth="1"/>
    <col min="11" max="11" width="32.85546875" style="21" customWidth="1"/>
    <col min="12" max="16384" width="11.42578125" style="21"/>
  </cols>
  <sheetData>
    <row r="1" spans="1:11">
      <c r="A1" s="38"/>
      <c r="C1" s="38"/>
      <c r="D1" s="38"/>
      <c r="E1" s="38"/>
      <c r="F1" s="38"/>
      <c r="G1" s="38"/>
      <c r="H1" s="40"/>
    </row>
    <row r="2" spans="1:11">
      <c r="A2" s="38">
        <v>1</v>
      </c>
      <c r="C2" s="38" t="str">
        <f>IF(COUNTA('Liste élèves'!B7:C7)=0,"",références!A2)</f>
        <v/>
      </c>
      <c r="D2" s="38" t="str">
        <f>IF(COUNTA('Liste élèves'!B7:C7)=0,"",'Liste élèves'!R7&amp;" – classe "&amp;'Liste élèves'!B7)</f>
        <v/>
      </c>
      <c r="E2" s="38" t="s">
        <v>4796</v>
      </c>
      <c r="F2" s="38" t="s">
        <v>121</v>
      </c>
      <c r="G2" s="38">
        <v>1</v>
      </c>
      <c r="H2" s="41" t="s">
        <v>31</v>
      </c>
      <c r="I2" s="38" t="s">
        <v>83</v>
      </c>
      <c r="K2" s="21" t="str">
        <f>IF(COUNTA('Liste élèves'!C7:D7)=0,"",'Liste élèves'!R7)</f>
        <v/>
      </c>
    </row>
    <row r="3" spans="1:11">
      <c r="A3" s="38">
        <v>2</v>
      </c>
      <c r="C3" s="38" t="str">
        <f>IF(COUNTA('Liste élèves'!B8:C8)=0,"",références!A3)</f>
        <v/>
      </c>
      <c r="D3" s="38" t="str">
        <f>IF(COUNTA('Liste élèves'!B8:C8)=0,"",'Liste élèves'!R8&amp;" – classe "&amp;'Liste élèves'!B8)</f>
        <v/>
      </c>
      <c r="E3" s="38" t="s">
        <v>109</v>
      </c>
      <c r="F3" s="38"/>
      <c r="G3" s="38">
        <v>2</v>
      </c>
      <c r="I3" s="38" t="s">
        <v>84</v>
      </c>
      <c r="K3" s="21" t="str">
        <f>IF(COUNTA('Liste élèves'!C8:D8)=0,"",'Liste élèves'!R8)</f>
        <v/>
      </c>
    </row>
    <row r="4" spans="1:11">
      <c r="A4" s="38">
        <v>3</v>
      </c>
      <c r="C4" s="38" t="str">
        <f>IF(COUNTA('Liste élèves'!B9:C9)=0,"",références!A4)</f>
        <v/>
      </c>
      <c r="D4" s="38" t="str">
        <f>IF(COUNTA('Liste élèves'!B9:C9)=0,"",'Liste élèves'!R9&amp;" – classe "&amp;'Liste élèves'!B9)</f>
        <v/>
      </c>
      <c r="E4" s="38" t="s">
        <v>110</v>
      </c>
      <c r="G4" s="38" t="s">
        <v>30</v>
      </c>
      <c r="K4" s="21" t="str">
        <f>IF(COUNTA('Liste élèves'!C9:D9)=0,"",'Liste élèves'!R9)</f>
        <v/>
      </c>
    </row>
    <row r="5" spans="1:11">
      <c r="A5" s="38">
        <v>4</v>
      </c>
      <c r="C5" s="38" t="str">
        <f>IF(COUNTA('Liste élèves'!B10:C10)=0,"",références!A5)</f>
        <v/>
      </c>
      <c r="D5" s="38" t="str">
        <f>IF(COUNTA('Liste élèves'!B10:C10)=0,"",'Liste élèves'!R10&amp;" – classe "&amp;'Liste élèves'!B10)</f>
        <v/>
      </c>
      <c r="K5" s="21" t="str">
        <f>IF(COUNTA('Liste élèves'!C10:D10)=0,"",'Liste élèves'!R10)</f>
        <v/>
      </c>
    </row>
    <row r="6" spans="1:11">
      <c r="A6" s="38">
        <v>5</v>
      </c>
      <c r="C6" s="38" t="str">
        <f>IF(COUNTA('Liste élèves'!B11:C11)=0,"",références!A6)</f>
        <v/>
      </c>
      <c r="D6" s="38" t="str">
        <f>IF(COUNTA('Liste élèves'!B11:C11)=0,"",'Liste élèves'!R11&amp;" – classe "&amp;'Liste élèves'!B11)</f>
        <v/>
      </c>
      <c r="K6" s="21" t="str">
        <f>IF(COUNTA('Liste élèves'!C11:D11)=0,"",'Liste élèves'!R11)</f>
        <v/>
      </c>
    </row>
    <row r="7" spans="1:11">
      <c r="A7" s="38">
        <v>6</v>
      </c>
      <c r="C7" s="38" t="str">
        <f>IF(COUNTA('Liste élèves'!B12:C12)=0,"",références!A7)</f>
        <v/>
      </c>
      <c r="D7" s="38" t="str">
        <f>IF(COUNTA('Liste élèves'!B12:C12)=0,"",'Liste élèves'!R12&amp;" – classe "&amp;'Liste élèves'!B12)</f>
        <v/>
      </c>
      <c r="K7" s="21" t="str">
        <f>IF(COUNTA('Liste élèves'!C12:D12)=0,"",'Liste élèves'!R12)</f>
        <v/>
      </c>
    </row>
    <row r="8" spans="1:11">
      <c r="A8" s="38">
        <v>7</v>
      </c>
      <c r="C8" s="38" t="str">
        <f>IF(COUNTA('Liste élèves'!B13:C13)=0,"",références!A8)</f>
        <v/>
      </c>
      <c r="D8" s="38" t="str">
        <f>IF(COUNTA('Liste élèves'!B13:C13)=0,"",'Liste élèves'!R13&amp;" – classe "&amp;'Liste élèves'!B13)</f>
        <v/>
      </c>
      <c r="K8" s="21" t="str">
        <f>IF(COUNTA('Liste élèves'!C13:D13)=0,"",'Liste élèves'!R13)</f>
        <v/>
      </c>
    </row>
    <row r="9" spans="1:11">
      <c r="A9" s="38">
        <v>8</v>
      </c>
      <c r="C9" s="38" t="str">
        <f>IF(COUNTA('Liste élèves'!B14:C14)=0,"",références!A9)</f>
        <v/>
      </c>
      <c r="D9" s="38" t="str">
        <f>IF(COUNTA('Liste élèves'!B14:C14)=0,"",'Liste élèves'!R14&amp;" – classe "&amp;'Liste élèves'!B14)</f>
        <v/>
      </c>
      <c r="K9" s="21" t="str">
        <f>IF(COUNTA('Liste élèves'!C14:D14)=0,"",'Liste élèves'!R14)</f>
        <v/>
      </c>
    </row>
    <row r="10" spans="1:11">
      <c r="A10" s="38">
        <v>9</v>
      </c>
      <c r="C10" s="38" t="str">
        <f>IF(COUNTA('Liste élèves'!B15:C15)=0,"",références!A10)</f>
        <v/>
      </c>
      <c r="D10" s="38" t="str">
        <f>IF(COUNTA('Liste élèves'!B15:C15)=0,"",'Liste élèves'!R15&amp;" – classe "&amp;'Liste élèves'!B15)</f>
        <v/>
      </c>
      <c r="K10" s="21" t="str">
        <f>IF(COUNTA('Liste élèves'!C15:D15)=0,"",'Liste élèves'!R15)</f>
        <v/>
      </c>
    </row>
    <row r="11" spans="1:11">
      <c r="A11" s="38">
        <v>10</v>
      </c>
      <c r="C11" s="38" t="str">
        <f>IF(COUNTA('Liste élèves'!B16:C16)=0,"",références!A11)</f>
        <v/>
      </c>
      <c r="D11" s="38" t="str">
        <f>IF(COUNTA('Liste élèves'!B16:C16)=0,"",'Liste élèves'!R16&amp;" – classe "&amp;'Liste élèves'!B16)</f>
        <v/>
      </c>
      <c r="K11" s="21" t="str">
        <f>IF(COUNTA('Liste élèves'!C16:D16)=0,"",'Liste élèves'!R16)</f>
        <v/>
      </c>
    </row>
    <row r="12" spans="1:11">
      <c r="A12" s="38">
        <v>11</v>
      </c>
      <c r="C12" s="38" t="str">
        <f>IF(COUNTA('Liste élèves'!B17:C17)=0,"",références!A12)</f>
        <v/>
      </c>
      <c r="D12" s="38" t="str">
        <f>IF(COUNTA('Liste élèves'!B17:C17)=0,"",'Liste élèves'!R17&amp;" – classe "&amp;'Liste élèves'!B17)</f>
        <v/>
      </c>
      <c r="K12" s="21" t="str">
        <f>IF(COUNTA('Liste élèves'!C17:D17)=0,"",'Liste élèves'!R17)</f>
        <v/>
      </c>
    </row>
    <row r="13" spans="1:11">
      <c r="A13" s="38">
        <v>12</v>
      </c>
      <c r="C13" s="38" t="str">
        <f>IF(COUNTA('Liste élèves'!B18:C18)=0,"",références!A13)</f>
        <v/>
      </c>
      <c r="D13" s="38" t="str">
        <f>IF(COUNTA('Liste élèves'!B18:C18)=0,"",'Liste élèves'!R18&amp;" – classe "&amp;'Liste élèves'!B18)</f>
        <v/>
      </c>
      <c r="K13" s="21" t="str">
        <f>IF(COUNTA('Liste élèves'!C18:D18)=0,"",'Liste élèves'!R18)</f>
        <v/>
      </c>
    </row>
    <row r="14" spans="1:11">
      <c r="A14" s="38">
        <v>13</v>
      </c>
      <c r="C14" s="38" t="str">
        <f>IF(COUNTA('Liste élèves'!B19:C19)=0,"",références!A14)</f>
        <v/>
      </c>
      <c r="D14" s="38" t="str">
        <f>IF(COUNTA('Liste élèves'!B19:C19)=0,"",'Liste élèves'!R19&amp;" – classe "&amp;'Liste élèves'!B19)</f>
        <v/>
      </c>
      <c r="K14" s="21" t="str">
        <f>IF(COUNTA('Liste élèves'!C19:D19)=0,"",'Liste élèves'!R19)</f>
        <v/>
      </c>
    </row>
    <row r="15" spans="1:11">
      <c r="A15" s="38">
        <v>14</v>
      </c>
      <c r="C15" s="38" t="str">
        <f>IF(COUNTA('Liste élèves'!B20:C20)=0,"",références!A15)</f>
        <v/>
      </c>
      <c r="D15" s="38" t="str">
        <f>IF(COUNTA('Liste élèves'!B20:C20)=0,"",'Liste élèves'!R20&amp;" – classe "&amp;'Liste élèves'!B20)</f>
        <v/>
      </c>
      <c r="K15" s="21" t="str">
        <f>IF(COUNTA('Liste élèves'!C20:D20)=0,"",'Liste élèves'!R20)</f>
        <v/>
      </c>
    </row>
    <row r="16" spans="1:11">
      <c r="A16" s="38">
        <v>15</v>
      </c>
      <c r="C16" s="38" t="str">
        <f>IF(COUNTA('Liste élèves'!B21:C21)=0,"",références!A16)</f>
        <v/>
      </c>
      <c r="D16" s="38" t="str">
        <f>IF(COUNTA('Liste élèves'!B21:C21)=0,"",'Liste élèves'!R21&amp;" – classe "&amp;'Liste élèves'!B21)</f>
        <v/>
      </c>
      <c r="K16" s="21" t="str">
        <f>IF(COUNTA('Liste élèves'!C21:D21)=0,"",'Liste élèves'!R21)</f>
        <v/>
      </c>
    </row>
    <row r="17" spans="1:11">
      <c r="A17" s="38">
        <v>16</v>
      </c>
      <c r="C17" s="38" t="str">
        <f>IF(COUNTA('Liste élèves'!B22:C22)=0,"",références!A17)</f>
        <v/>
      </c>
      <c r="D17" s="38" t="str">
        <f>IF(COUNTA('Liste élèves'!B22:C22)=0,"",'Liste élèves'!R22&amp;" – classe "&amp;'Liste élèves'!B22)</f>
        <v/>
      </c>
      <c r="K17" s="21" t="str">
        <f>IF(COUNTA('Liste élèves'!C22:D22)=0,"",'Liste élèves'!R22)</f>
        <v/>
      </c>
    </row>
    <row r="18" spans="1:11">
      <c r="A18" s="38">
        <v>17</v>
      </c>
      <c r="C18" s="38" t="str">
        <f>IF(COUNTA('Liste élèves'!B23:C23)=0,"",références!A18)</f>
        <v/>
      </c>
      <c r="D18" s="38" t="str">
        <f>IF(COUNTA('Liste élèves'!B23:C23)=0,"",'Liste élèves'!R23&amp;" – classe "&amp;'Liste élèves'!B23)</f>
        <v/>
      </c>
      <c r="K18" s="21" t="str">
        <f>IF(COUNTA('Liste élèves'!C23:D23)=0,"",'Liste élèves'!R23)</f>
        <v/>
      </c>
    </row>
    <row r="19" spans="1:11">
      <c r="A19" s="38">
        <v>18</v>
      </c>
      <c r="C19" s="38" t="str">
        <f>IF(COUNTA('Liste élèves'!B24:C24)=0,"",références!A19)</f>
        <v/>
      </c>
      <c r="D19" s="38" t="str">
        <f>IF(COUNTA('Liste élèves'!B24:C24)=0,"",'Liste élèves'!R24&amp;" – classe "&amp;'Liste élèves'!B24)</f>
        <v/>
      </c>
      <c r="K19" s="21" t="str">
        <f>IF(COUNTA('Liste élèves'!C24:D24)=0,"",'Liste élèves'!R24)</f>
        <v/>
      </c>
    </row>
    <row r="20" spans="1:11">
      <c r="A20" s="38">
        <v>19</v>
      </c>
      <c r="C20" s="38" t="str">
        <f>IF(COUNTA('Liste élèves'!B25:C25)=0,"",références!A20)</f>
        <v/>
      </c>
      <c r="D20" s="38" t="str">
        <f>IF(COUNTA('Liste élèves'!B25:C25)=0,"",'Liste élèves'!R25&amp;" – classe "&amp;'Liste élèves'!B25)</f>
        <v/>
      </c>
      <c r="K20" s="21" t="str">
        <f>IF(COUNTA('Liste élèves'!C25:D25)=0,"",'Liste élèves'!R25)</f>
        <v/>
      </c>
    </row>
    <row r="21" spans="1:11">
      <c r="A21" s="38">
        <v>20</v>
      </c>
      <c r="C21" s="38" t="str">
        <f>IF(COUNTA('Liste élèves'!B26:C26)=0,"",références!A21)</f>
        <v/>
      </c>
      <c r="D21" s="38" t="str">
        <f>IF(COUNTA('Liste élèves'!B26:C26)=0,"",'Liste élèves'!R26&amp;" – classe "&amp;'Liste élèves'!B26)</f>
        <v/>
      </c>
      <c r="K21" s="21" t="str">
        <f>IF(COUNTA('Liste élèves'!C26:D26)=0,"",'Liste élèves'!R26)</f>
        <v/>
      </c>
    </row>
    <row r="22" spans="1:11">
      <c r="A22" s="38">
        <v>21</v>
      </c>
      <c r="C22" s="38" t="str">
        <f>IF(COUNTA('Liste élèves'!B27:C27)=0,"",références!A22)</f>
        <v/>
      </c>
      <c r="D22" s="38" t="str">
        <f>IF(COUNTA('Liste élèves'!B27:C27)=0,"",'Liste élèves'!R27&amp;" – classe "&amp;'Liste élèves'!B27)</f>
        <v/>
      </c>
      <c r="K22" s="21" t="str">
        <f>IF(COUNTA('Liste élèves'!C27:D27)=0,"",'Liste élèves'!R27)</f>
        <v/>
      </c>
    </row>
    <row r="23" spans="1:11">
      <c r="A23" s="38">
        <v>22</v>
      </c>
      <c r="C23" s="38" t="str">
        <f>IF(COUNTA('Liste élèves'!B28:C28)=0,"",références!A23)</f>
        <v/>
      </c>
      <c r="D23" s="38" t="str">
        <f>IF(COUNTA('Liste élèves'!B28:C28)=0,"",'Liste élèves'!R28&amp;" – classe "&amp;'Liste élèves'!B28)</f>
        <v/>
      </c>
      <c r="K23" s="21" t="str">
        <f>IF(COUNTA('Liste élèves'!C28:D28)=0,"",'Liste élèves'!R28)</f>
        <v/>
      </c>
    </row>
    <row r="24" spans="1:11">
      <c r="A24" s="38">
        <v>23</v>
      </c>
      <c r="C24" s="38" t="str">
        <f>IF(COUNTA('Liste élèves'!B29:C29)=0,"",références!A24)</f>
        <v/>
      </c>
      <c r="D24" s="38" t="str">
        <f>IF(COUNTA('Liste élèves'!B29:C29)=0,"",'Liste élèves'!R29&amp;" – classe "&amp;'Liste élèves'!B29)</f>
        <v/>
      </c>
      <c r="K24" s="21" t="str">
        <f>IF(COUNTA('Liste élèves'!C29:D29)=0,"",'Liste élèves'!R29)</f>
        <v/>
      </c>
    </row>
    <row r="25" spans="1:11">
      <c r="A25" s="38">
        <v>24</v>
      </c>
      <c r="C25" s="38" t="str">
        <f>IF(COUNTA('Liste élèves'!B30:C30)=0,"",références!A25)</f>
        <v/>
      </c>
      <c r="D25" s="38" t="str">
        <f>IF(COUNTA('Liste élèves'!B30:C30)=0,"",'Liste élèves'!R30&amp;" – classe "&amp;'Liste élèves'!B30)</f>
        <v/>
      </c>
      <c r="K25" s="21" t="str">
        <f>IF(COUNTA('Liste élèves'!C30:D30)=0,"",'Liste élèves'!R30)</f>
        <v/>
      </c>
    </row>
    <row r="26" spans="1:11">
      <c r="A26" s="38">
        <v>25</v>
      </c>
      <c r="C26" s="38" t="str">
        <f>IF(COUNTA('Liste élèves'!B31:C31)=0,"",références!A26)</f>
        <v/>
      </c>
      <c r="D26" s="38" t="str">
        <f>IF(COUNTA('Liste élèves'!B31:C31)=0,"",'Liste élèves'!R31&amp;" – classe "&amp;'Liste élèves'!B31)</f>
        <v/>
      </c>
      <c r="K26" s="21" t="str">
        <f>IF(COUNTA('Liste élèves'!C31:D31)=0,"",'Liste élèves'!R31)</f>
        <v/>
      </c>
    </row>
    <row r="27" spans="1:11">
      <c r="A27" s="38">
        <v>26</v>
      </c>
      <c r="C27" s="38" t="str">
        <f>IF(COUNTA('Liste élèves'!B32:C32)=0,"",références!A27)</f>
        <v/>
      </c>
      <c r="D27" s="38" t="str">
        <f>IF(COUNTA('Liste élèves'!B32:C32)=0,"",'Liste élèves'!R32&amp;" – classe "&amp;'Liste élèves'!B32)</f>
        <v/>
      </c>
      <c r="K27" s="21" t="str">
        <f>IF(COUNTA('Liste élèves'!C32:D32)=0,"",'Liste élèves'!R32)</f>
        <v/>
      </c>
    </row>
    <row r="28" spans="1:11">
      <c r="A28" s="38">
        <v>27</v>
      </c>
      <c r="C28" s="38" t="str">
        <f>IF(COUNTA('Liste élèves'!B33:C33)=0,"",références!A28)</f>
        <v/>
      </c>
      <c r="D28" s="38" t="str">
        <f>IF(COUNTA('Liste élèves'!B33:C33)=0,"",'Liste élèves'!R33&amp;" – classe "&amp;'Liste élèves'!B33)</f>
        <v/>
      </c>
      <c r="K28" s="21" t="str">
        <f>IF(COUNTA('Liste élèves'!C33:D33)=0,"",'Liste élèves'!R33)</f>
        <v/>
      </c>
    </row>
    <row r="29" spans="1:11">
      <c r="A29" s="38">
        <v>28</v>
      </c>
      <c r="C29" s="38" t="str">
        <f>IF(COUNTA('Liste élèves'!B34:C34)=0,"",références!A29)</f>
        <v/>
      </c>
      <c r="D29" s="38" t="str">
        <f>IF(COUNTA('Liste élèves'!B34:C34)=0,"",'Liste élèves'!R34&amp;" – classe "&amp;'Liste élèves'!B34)</f>
        <v/>
      </c>
      <c r="K29" s="21" t="str">
        <f>IF(COUNTA('Liste élèves'!C34:D34)=0,"",'Liste élèves'!R34)</f>
        <v/>
      </c>
    </row>
    <row r="30" spans="1:11">
      <c r="A30" s="38">
        <v>29</v>
      </c>
      <c r="C30" s="38" t="str">
        <f>IF(COUNTA('Liste élèves'!B35:C35)=0,"",références!A30)</f>
        <v/>
      </c>
      <c r="D30" s="38" t="str">
        <f>IF(COUNTA('Liste élèves'!B35:C35)=0,"",'Liste élèves'!R35&amp;" – classe "&amp;'Liste élèves'!B35)</f>
        <v/>
      </c>
      <c r="K30" s="21" t="str">
        <f>IF(COUNTA('Liste élèves'!C35:D35)=0,"",'Liste élèves'!R35)</f>
        <v/>
      </c>
    </row>
    <row r="31" spans="1:11">
      <c r="A31" s="38">
        <v>30</v>
      </c>
      <c r="C31" s="38" t="str">
        <f>IF(COUNTA('Liste élèves'!B36:C36)=0,"",références!A31)</f>
        <v/>
      </c>
      <c r="D31" s="38" t="str">
        <f>IF(COUNTA('Liste élèves'!B36:C36)=0,"",'Liste élèves'!R36&amp;" – classe "&amp;'Liste élèves'!B36)</f>
        <v/>
      </c>
      <c r="K31" s="21" t="str">
        <f>IF(COUNTA('Liste élèves'!C36:D36)=0,"",'Liste élèves'!R36)</f>
        <v/>
      </c>
    </row>
    <row r="32" spans="1:11">
      <c r="A32" s="38">
        <v>31</v>
      </c>
      <c r="C32" s="38" t="str">
        <f>IF(COUNTA('Liste élèves'!B37:C37)=0,"",références!A32)</f>
        <v/>
      </c>
      <c r="D32" s="38" t="str">
        <f>IF(COUNTA('Liste élèves'!B37:C37)=0,"",'Liste élèves'!R37&amp;" – classe "&amp;'Liste élèves'!B37)</f>
        <v/>
      </c>
      <c r="K32" s="21" t="str">
        <f>IF(COUNTA('Liste élèves'!C37:D37)=0,"",'Liste élèves'!R37)</f>
        <v/>
      </c>
    </row>
    <row r="33" spans="1:11">
      <c r="A33" s="38">
        <v>32</v>
      </c>
      <c r="C33" s="38" t="str">
        <f>IF(COUNTA('Liste élèves'!B38:C38)=0,"",références!A33)</f>
        <v/>
      </c>
      <c r="D33" s="38" t="str">
        <f>IF(COUNTA('Liste élèves'!B38:C38)=0,"",'Liste élèves'!R38&amp;" – classe "&amp;'Liste élèves'!B38)</f>
        <v/>
      </c>
      <c r="K33" s="21" t="str">
        <f>IF(COUNTA('Liste élèves'!C38:D38)=0,"",'Liste élèves'!R38)</f>
        <v/>
      </c>
    </row>
    <row r="34" spans="1:11">
      <c r="A34" s="38">
        <v>33</v>
      </c>
      <c r="C34" s="38" t="str">
        <f>IF(COUNTA('Liste élèves'!B39:C39)=0,"",références!A34)</f>
        <v/>
      </c>
      <c r="D34" s="38" t="str">
        <f>IF(COUNTA('Liste élèves'!B39:C39)=0,"",'Liste élèves'!R39&amp;" – classe "&amp;'Liste élèves'!B39)</f>
        <v/>
      </c>
      <c r="K34" s="21" t="str">
        <f>IF(COUNTA('Liste élèves'!C39:D39)=0,"",'Liste élèves'!R39)</f>
        <v/>
      </c>
    </row>
    <row r="35" spans="1:11">
      <c r="A35" s="38">
        <v>34</v>
      </c>
      <c r="C35" s="38" t="str">
        <f>IF(COUNTA('Liste élèves'!B40:C40)=0,"",références!A35)</f>
        <v/>
      </c>
      <c r="D35" s="38" t="str">
        <f>IF(COUNTA('Liste élèves'!B40:C40)=0,"",'Liste élèves'!R40&amp;" – classe "&amp;'Liste élèves'!B40)</f>
        <v/>
      </c>
      <c r="K35" s="21" t="str">
        <f>IF(COUNTA('Liste élèves'!C40:D40)=0,"",'Liste élèves'!R40)</f>
        <v/>
      </c>
    </row>
    <row r="36" spans="1:11">
      <c r="A36" s="38">
        <v>35</v>
      </c>
      <c r="C36" s="38" t="str">
        <f>IF(COUNTA('Liste élèves'!B41:C41)=0,"",références!A36)</f>
        <v/>
      </c>
      <c r="D36" s="38" t="str">
        <f>IF(COUNTA('Liste élèves'!B41:C41)=0,"",'Liste élèves'!R41&amp;" – classe "&amp;'Liste élèves'!B41)</f>
        <v/>
      </c>
      <c r="K36" s="21" t="str">
        <f>IF(COUNTA('Liste élèves'!C41:D41)=0,"",'Liste élèves'!R41)</f>
        <v/>
      </c>
    </row>
    <row r="37" spans="1:11">
      <c r="A37" s="38">
        <v>36</v>
      </c>
      <c r="C37" s="38" t="str">
        <f>IF(COUNTA('Liste élèves'!B42:C42)=0,"",références!A37)</f>
        <v/>
      </c>
      <c r="D37" s="38" t="str">
        <f>IF(COUNTA('Liste élèves'!B42:C42)=0,"",'Liste élèves'!R42&amp;" – classe "&amp;'Liste élèves'!B42)</f>
        <v/>
      </c>
      <c r="K37" s="21" t="str">
        <f>IF(COUNTA('Liste élèves'!C42:D42)=0,"",'Liste élèves'!R42)</f>
        <v/>
      </c>
    </row>
    <row r="38" spans="1:11">
      <c r="A38" s="38">
        <v>37</v>
      </c>
      <c r="C38" s="38" t="str">
        <f>IF(COUNTA('Liste élèves'!B43:C43)=0,"",références!A38)</f>
        <v/>
      </c>
      <c r="D38" s="38" t="str">
        <f>IF(COUNTA('Liste élèves'!B43:C43)=0,"",'Liste élèves'!R43&amp;" – classe "&amp;'Liste élèves'!B43)</f>
        <v/>
      </c>
      <c r="K38" s="21" t="str">
        <f>IF(COUNTA('Liste élèves'!C43:D43)=0,"",'Liste élèves'!R43)</f>
        <v/>
      </c>
    </row>
    <row r="39" spans="1:11">
      <c r="A39" s="38">
        <v>38</v>
      </c>
      <c r="C39" s="38" t="str">
        <f>IF(COUNTA('Liste élèves'!B44:C44)=0,"",références!A39)</f>
        <v/>
      </c>
      <c r="D39" s="38" t="str">
        <f>IF(COUNTA('Liste élèves'!B44:C44)=0,"",'Liste élèves'!R44&amp;" – classe "&amp;'Liste élèves'!B44)</f>
        <v/>
      </c>
      <c r="K39" s="21" t="str">
        <f>IF(COUNTA('Liste élèves'!C44:D44)=0,"",'Liste élèves'!R44)</f>
        <v/>
      </c>
    </row>
    <row r="40" spans="1:11">
      <c r="A40" s="38">
        <v>39</v>
      </c>
      <c r="C40" s="38" t="str">
        <f>IF(COUNTA('Liste élèves'!B45:C45)=0,"",références!A40)</f>
        <v/>
      </c>
      <c r="D40" s="38" t="str">
        <f>IF(COUNTA('Liste élèves'!B45:C45)=0,"",'Liste élèves'!R45&amp;" – classe "&amp;'Liste élèves'!B45)</f>
        <v/>
      </c>
      <c r="K40" s="21" t="str">
        <f>IF(COUNTA('Liste élèves'!C45:D45)=0,"",'Liste élèves'!R45)</f>
        <v/>
      </c>
    </row>
    <row r="41" spans="1:11">
      <c r="A41" s="38">
        <v>40</v>
      </c>
      <c r="C41" s="38" t="str">
        <f>IF(COUNTA('Liste élèves'!B46:C46)=0,"",références!A41)</f>
        <v/>
      </c>
      <c r="D41" s="38" t="str">
        <f>IF(COUNTA('Liste élèves'!B46:C46)=0,"",'Liste élèves'!R46&amp;" – classe "&amp;'Liste élèves'!B46)</f>
        <v/>
      </c>
      <c r="K41" s="21" t="str">
        <f>IF(COUNTA('Liste élèves'!C46:D46)=0,"",'Liste élèves'!R46)</f>
        <v/>
      </c>
    </row>
    <row r="42" spans="1:11">
      <c r="A42" s="38">
        <v>41</v>
      </c>
      <c r="C42" s="38" t="str">
        <f>IF(COUNTA('Liste élèves'!B47:C47)=0,"",références!A42)</f>
        <v/>
      </c>
      <c r="D42" s="38" t="str">
        <f>IF(COUNTA('Liste élèves'!B47:C47)=0,"",'Liste élèves'!R47&amp;" – classe "&amp;'Liste élèves'!B47)</f>
        <v/>
      </c>
      <c r="K42" s="21" t="str">
        <f>IF(COUNTA('Liste élèves'!C47:D47)=0,"",'Liste élèves'!R47)</f>
        <v/>
      </c>
    </row>
    <row r="43" spans="1:11">
      <c r="A43" s="38">
        <v>42</v>
      </c>
      <c r="C43" s="38" t="str">
        <f>IF(COUNTA('Liste élèves'!B48:C48)=0,"",références!A43)</f>
        <v/>
      </c>
      <c r="D43" s="38" t="str">
        <f>IF(COUNTA('Liste élèves'!B48:C48)=0,"",'Liste élèves'!R48&amp;" – classe "&amp;'Liste élèves'!B48)</f>
        <v/>
      </c>
      <c r="K43" s="21" t="str">
        <f>IF(COUNTA('Liste élèves'!C48:D48)=0,"",'Liste élèves'!R48)</f>
        <v/>
      </c>
    </row>
    <row r="44" spans="1:11">
      <c r="A44" s="38">
        <v>43</v>
      </c>
      <c r="C44" s="38" t="str">
        <f>IF(COUNTA('Liste élèves'!B49:C49)=0,"",références!A44)</f>
        <v/>
      </c>
      <c r="D44" s="38" t="str">
        <f>IF(COUNTA('Liste élèves'!B49:C49)=0,"",'Liste élèves'!R49&amp;" – classe "&amp;'Liste élèves'!B49)</f>
        <v/>
      </c>
      <c r="K44" s="21" t="str">
        <f>IF(COUNTA('Liste élèves'!C49:D49)=0,"",'Liste élèves'!R49)</f>
        <v/>
      </c>
    </row>
    <row r="45" spans="1:11">
      <c r="A45" s="38">
        <v>44</v>
      </c>
      <c r="C45" s="38" t="str">
        <f>IF(COUNTA('Liste élèves'!B50:C50)=0,"",références!A45)</f>
        <v/>
      </c>
      <c r="D45" s="38" t="str">
        <f>IF(COUNTA('Liste élèves'!B50:C50)=0,"",'Liste élèves'!R50&amp;" – classe "&amp;'Liste élèves'!B50)</f>
        <v/>
      </c>
      <c r="K45" s="21" t="str">
        <f>IF(COUNTA('Liste élèves'!C50:D50)=0,"",'Liste élèves'!R50)</f>
        <v/>
      </c>
    </row>
    <row r="46" spans="1:11">
      <c r="A46" s="38">
        <v>45</v>
      </c>
      <c r="C46" s="38" t="str">
        <f>IF(COUNTA('Liste élèves'!B51:C51)=0,"",références!A46)</f>
        <v/>
      </c>
      <c r="D46" s="38" t="str">
        <f>IF(COUNTA('Liste élèves'!B51:C51)=0,"",'Liste élèves'!R51&amp;" – classe "&amp;'Liste élèves'!B51)</f>
        <v/>
      </c>
      <c r="K46" s="21" t="str">
        <f>IF(COUNTA('Liste élèves'!C51:D51)=0,"",'Liste élèves'!R51)</f>
        <v/>
      </c>
    </row>
    <row r="47" spans="1:11">
      <c r="A47" s="38">
        <v>46</v>
      </c>
      <c r="C47" s="38" t="str">
        <f>IF(COUNTA('Liste élèves'!B52:C52)=0,"",références!A47)</f>
        <v/>
      </c>
      <c r="D47" s="38" t="str">
        <f>IF(COUNTA('Liste élèves'!B52:C52)=0,"",'Liste élèves'!R52&amp;" – classe "&amp;'Liste élèves'!B52)</f>
        <v/>
      </c>
      <c r="K47" s="21" t="str">
        <f>IF(COUNTA('Liste élèves'!C52:D52)=0,"",'Liste élèves'!R52)</f>
        <v/>
      </c>
    </row>
    <row r="48" spans="1:11">
      <c r="A48" s="38">
        <v>47</v>
      </c>
      <c r="C48" s="38" t="str">
        <f>IF(COUNTA('Liste élèves'!B53:C53)=0,"",références!A48)</f>
        <v/>
      </c>
      <c r="D48" s="38" t="str">
        <f>IF(COUNTA('Liste élèves'!B53:C53)=0,"",'Liste élèves'!R53&amp;" – classe "&amp;'Liste élèves'!B53)</f>
        <v/>
      </c>
      <c r="K48" s="21" t="str">
        <f>IF(COUNTA('Liste élèves'!C53:D53)=0,"",'Liste élèves'!R53)</f>
        <v/>
      </c>
    </row>
    <row r="49" spans="1:11">
      <c r="A49" s="38">
        <v>48</v>
      </c>
      <c r="C49" s="38" t="str">
        <f>IF(COUNTA('Liste élèves'!B54:C54)=0,"",références!A49)</f>
        <v/>
      </c>
      <c r="D49" s="38" t="str">
        <f>IF(COUNTA('Liste élèves'!B54:C54)=0,"",'Liste élèves'!R54&amp;" – classe "&amp;'Liste élèves'!B54)</f>
        <v/>
      </c>
      <c r="K49" s="21" t="str">
        <f>IF(COUNTA('Liste élèves'!C54:D54)=0,"",'Liste élèves'!R54)</f>
        <v/>
      </c>
    </row>
    <row r="50" spans="1:11">
      <c r="A50" s="38">
        <v>49</v>
      </c>
      <c r="C50" s="38" t="str">
        <f>IF(COUNTA('Liste élèves'!B55:C55)=0,"",références!A50)</f>
        <v/>
      </c>
      <c r="D50" s="38" t="str">
        <f>IF(COUNTA('Liste élèves'!B55:C55)=0,"",'Liste élèves'!R55&amp;" – classe "&amp;'Liste élèves'!B55)</f>
        <v/>
      </c>
      <c r="K50" s="21" t="str">
        <f>IF(COUNTA('Liste élèves'!C55:D55)=0,"",'Liste élèves'!R55)</f>
        <v/>
      </c>
    </row>
    <row r="51" spans="1:11">
      <c r="A51" s="38">
        <v>50</v>
      </c>
      <c r="C51" s="38" t="str">
        <f>IF(COUNTA('Liste élèves'!B56:C56)=0,"",références!A51)</f>
        <v/>
      </c>
      <c r="D51" s="38" t="str">
        <f>IF(COUNTA('Liste élèves'!B56:C56)=0,"",'Liste élèves'!R56&amp;" – classe "&amp;'Liste élèves'!B56)</f>
        <v/>
      </c>
      <c r="K51" s="21" t="str">
        <f>IF(COUNTA('Liste élèves'!C56:D56)=0,"",'Liste élèves'!R56)</f>
        <v/>
      </c>
    </row>
    <row r="52" spans="1:11">
      <c r="A52" s="38">
        <v>51</v>
      </c>
      <c r="C52" s="38" t="str">
        <f>IF(COUNTA('Liste élèves'!B57:C57)=0,"",références!A52)</f>
        <v/>
      </c>
      <c r="D52" s="38" t="str">
        <f>IF(COUNTA('Liste élèves'!B57:C57)=0,"",'Liste élèves'!R57&amp;" – classe "&amp;'Liste élèves'!B57)</f>
        <v/>
      </c>
      <c r="K52" s="21" t="str">
        <f>IF(COUNTA('Liste élèves'!C57:D57)=0,"",'Liste élèves'!R57)</f>
        <v/>
      </c>
    </row>
    <row r="53" spans="1:11">
      <c r="A53" s="38">
        <v>52</v>
      </c>
      <c r="C53" s="38" t="str">
        <f>IF(COUNTA('Liste élèves'!B58:C58)=0,"",références!A53)</f>
        <v/>
      </c>
      <c r="D53" s="38" t="str">
        <f>IF(COUNTA('Liste élèves'!B58:C58)=0,"",'Liste élèves'!R58&amp;" – classe "&amp;'Liste élèves'!B58)</f>
        <v/>
      </c>
      <c r="K53" s="21" t="str">
        <f>IF(COUNTA('Liste élèves'!C58:D58)=0,"",'Liste élèves'!R58)</f>
        <v/>
      </c>
    </row>
    <row r="54" spans="1:11">
      <c r="A54" s="38">
        <v>53</v>
      </c>
      <c r="C54" s="38" t="str">
        <f>IF(COUNTA('Liste élèves'!B59:C59)=0,"",références!A54)</f>
        <v/>
      </c>
      <c r="D54" s="38" t="str">
        <f>IF(COUNTA('Liste élèves'!B59:C59)=0,"",'Liste élèves'!R59&amp;" – classe "&amp;'Liste élèves'!B59)</f>
        <v/>
      </c>
      <c r="K54" s="21" t="str">
        <f>IF(COUNTA('Liste élèves'!C59:D59)=0,"",'Liste élèves'!R59)</f>
        <v/>
      </c>
    </row>
    <row r="55" spans="1:11">
      <c r="A55" s="38">
        <v>54</v>
      </c>
      <c r="C55" s="38" t="str">
        <f>IF(COUNTA('Liste élèves'!B60:C60)=0,"",références!A55)</f>
        <v/>
      </c>
      <c r="D55" s="38" t="str">
        <f>IF(COUNTA('Liste élèves'!B60:C60)=0,"",'Liste élèves'!R60&amp;" – classe "&amp;'Liste élèves'!B60)</f>
        <v/>
      </c>
      <c r="K55" s="21" t="str">
        <f>IF(COUNTA('Liste élèves'!C60:D60)=0,"",'Liste élèves'!R60)</f>
        <v/>
      </c>
    </row>
    <row r="56" spans="1:11">
      <c r="A56" s="38">
        <v>55</v>
      </c>
      <c r="C56" s="38" t="str">
        <f>IF(COUNTA('Liste élèves'!B61:C61)=0,"",références!A56)</f>
        <v/>
      </c>
      <c r="D56" s="38" t="str">
        <f>IF(COUNTA('Liste élèves'!B61:C61)=0,"",'Liste élèves'!R61&amp;" – classe "&amp;'Liste élèves'!B61)</f>
        <v/>
      </c>
      <c r="K56" s="21" t="str">
        <f>IF(COUNTA('Liste élèves'!C61:D61)=0,"",'Liste élèves'!R61)</f>
        <v/>
      </c>
    </row>
    <row r="57" spans="1:11">
      <c r="A57" s="38">
        <v>56</v>
      </c>
      <c r="C57" s="38" t="str">
        <f>IF(COUNTA('Liste élèves'!B62:C62)=0,"",références!A57)</f>
        <v/>
      </c>
      <c r="D57" s="38" t="str">
        <f>IF(COUNTA('Liste élèves'!B62:C62)=0,"",'Liste élèves'!R62&amp;" – classe "&amp;'Liste élèves'!B62)</f>
        <v/>
      </c>
      <c r="K57" s="21" t="str">
        <f>IF(COUNTA('Liste élèves'!C62:D62)=0,"",'Liste élèves'!R62)</f>
        <v/>
      </c>
    </row>
    <row r="58" spans="1:11">
      <c r="A58" s="38">
        <v>57</v>
      </c>
      <c r="C58" s="38" t="str">
        <f>IF(COUNTA('Liste élèves'!B63:C63)=0,"",références!A58)</f>
        <v/>
      </c>
      <c r="D58" s="38" t="str">
        <f>IF(COUNTA('Liste élèves'!B63:C63)=0,"",'Liste élèves'!R63&amp;" – classe "&amp;'Liste élèves'!B63)</f>
        <v/>
      </c>
      <c r="K58" s="21" t="str">
        <f>IF(COUNTA('Liste élèves'!C63:D63)=0,"",'Liste élèves'!R63)</f>
        <v/>
      </c>
    </row>
    <row r="59" spans="1:11">
      <c r="A59" s="38">
        <v>58</v>
      </c>
      <c r="C59" s="38" t="str">
        <f>IF(COUNTA('Liste élèves'!B64:C64)=0,"",références!A59)</f>
        <v/>
      </c>
      <c r="D59" s="38" t="str">
        <f>IF(COUNTA('Liste élèves'!B64:C64)=0,"",'Liste élèves'!R64&amp;" – classe "&amp;'Liste élèves'!B64)</f>
        <v/>
      </c>
      <c r="K59" s="21" t="str">
        <f>IF(COUNTA('Liste élèves'!C64:D64)=0,"",'Liste élèves'!R64)</f>
        <v/>
      </c>
    </row>
    <row r="60" spans="1:11">
      <c r="A60" s="38">
        <v>59</v>
      </c>
      <c r="C60" s="38" t="str">
        <f>IF(COUNTA('Liste élèves'!B65:C65)=0,"",références!A60)</f>
        <v/>
      </c>
      <c r="D60" s="38" t="str">
        <f>IF(COUNTA('Liste élèves'!B65:C65)=0,"",'Liste élèves'!R65&amp;" – classe "&amp;'Liste élèves'!B65)</f>
        <v/>
      </c>
      <c r="K60" s="21" t="str">
        <f>IF(COUNTA('Liste élèves'!C65:D65)=0,"",'Liste élèves'!R65)</f>
        <v/>
      </c>
    </row>
    <row r="61" spans="1:11">
      <c r="A61" s="38">
        <v>60</v>
      </c>
      <c r="C61" s="38" t="str">
        <f>IF(COUNTA('Liste élèves'!B66:C66)=0,"",références!A61)</f>
        <v/>
      </c>
      <c r="D61" s="38" t="str">
        <f>IF(COUNTA('Liste élèves'!B66:C66)=0,"",'Liste élèves'!R66&amp;" – classe "&amp;'Liste élèves'!B66)</f>
        <v/>
      </c>
      <c r="K61" s="21" t="str">
        <f>IF(COUNTA('Liste élèves'!C66:D66)=0,"",'Liste élèves'!R66)</f>
        <v/>
      </c>
    </row>
    <row r="62" spans="1:11">
      <c r="A62" s="38">
        <v>61</v>
      </c>
      <c r="C62" s="38" t="str">
        <f>IF(COUNTA('Liste élèves'!B67:C67)=0,"",références!A62)</f>
        <v/>
      </c>
      <c r="D62" s="38" t="str">
        <f>IF(COUNTA('Liste élèves'!B67:C67)=0,"",'Liste élèves'!R67&amp;" – classe "&amp;'Liste élèves'!B67)</f>
        <v/>
      </c>
      <c r="K62" s="21" t="str">
        <f>IF(COUNTA('Liste élèves'!C67:D67)=0,"",'Liste élèves'!R67)</f>
        <v/>
      </c>
    </row>
    <row r="63" spans="1:11">
      <c r="A63" s="38">
        <v>62</v>
      </c>
      <c r="C63" s="38" t="str">
        <f>IF(COUNTA('Liste élèves'!B68:C68)=0,"",références!A63)</f>
        <v/>
      </c>
      <c r="D63" s="38" t="str">
        <f>IF(COUNTA('Liste élèves'!B68:C68)=0,"",'Liste élèves'!R68&amp;" – classe "&amp;'Liste élèves'!B68)</f>
        <v/>
      </c>
      <c r="K63" s="21" t="str">
        <f>IF(COUNTA('Liste élèves'!C68:D68)=0,"",'Liste élèves'!R68)</f>
        <v/>
      </c>
    </row>
    <row r="64" spans="1:11">
      <c r="A64" s="38">
        <v>63</v>
      </c>
      <c r="C64" s="38" t="str">
        <f>IF(COUNTA('Liste élèves'!B69:C69)=0,"",références!A64)</f>
        <v/>
      </c>
      <c r="D64" s="38" t="str">
        <f>IF(COUNTA('Liste élèves'!B69:C69)=0,"",'Liste élèves'!R69&amp;" – classe "&amp;'Liste élèves'!B69)</f>
        <v/>
      </c>
      <c r="K64" s="21" t="str">
        <f>IF(COUNTA('Liste élèves'!C69:D69)=0,"",'Liste élèves'!R69)</f>
        <v/>
      </c>
    </row>
    <row r="65" spans="1:11">
      <c r="A65" s="38">
        <v>64</v>
      </c>
      <c r="C65" s="38" t="str">
        <f>IF(COUNTA('Liste élèves'!B70:C70)=0,"",références!A65)</f>
        <v/>
      </c>
      <c r="D65" s="38" t="str">
        <f>IF(COUNTA('Liste élèves'!B70:C70)=0,"",'Liste élèves'!R70&amp;" – classe "&amp;'Liste élèves'!B70)</f>
        <v/>
      </c>
      <c r="K65" s="21" t="str">
        <f>IF(COUNTA('Liste élèves'!C70:D70)=0,"",'Liste élèves'!R70)</f>
        <v/>
      </c>
    </row>
    <row r="66" spans="1:11">
      <c r="A66" s="38">
        <v>65</v>
      </c>
      <c r="C66" s="38" t="str">
        <f>IF(COUNTA('Liste élèves'!B71:C71)=0,"",références!A66)</f>
        <v/>
      </c>
      <c r="D66" s="38" t="str">
        <f>IF(COUNTA('Liste élèves'!B71:C71)=0,"",'Liste élèves'!R71&amp;" – classe "&amp;'Liste élèves'!B71)</f>
        <v/>
      </c>
      <c r="K66" s="21" t="str">
        <f>IF(COUNTA('Liste élèves'!C71:D71)=0,"",'Liste élèves'!R71)</f>
        <v/>
      </c>
    </row>
    <row r="67" spans="1:11">
      <c r="A67" s="38">
        <v>66</v>
      </c>
      <c r="C67" s="38" t="str">
        <f>IF(COUNTA('Liste élèves'!B72:C72)=0,"",références!A67)</f>
        <v/>
      </c>
      <c r="D67" s="38" t="str">
        <f>IF(COUNTA('Liste élèves'!B72:C72)=0,"",'Liste élèves'!R72&amp;" – classe "&amp;'Liste élèves'!B72)</f>
        <v/>
      </c>
      <c r="K67" s="21" t="str">
        <f>IF(COUNTA('Liste élèves'!C72:D72)=0,"",'Liste élèves'!R72)</f>
        <v/>
      </c>
    </row>
    <row r="68" spans="1:11">
      <c r="A68" s="38">
        <v>67</v>
      </c>
      <c r="C68" s="38" t="str">
        <f>IF(COUNTA('Liste élèves'!B73:C73)=0,"",références!A68)</f>
        <v/>
      </c>
      <c r="D68" s="38" t="str">
        <f>IF(COUNTA('Liste élèves'!B73:C73)=0,"",'Liste élèves'!R73&amp;" – classe "&amp;'Liste élèves'!B73)</f>
        <v/>
      </c>
      <c r="K68" s="21" t="str">
        <f>IF(COUNTA('Liste élèves'!C73:D73)=0,"",'Liste élèves'!R73)</f>
        <v/>
      </c>
    </row>
    <row r="69" spans="1:11">
      <c r="A69" s="38">
        <v>68</v>
      </c>
      <c r="C69" s="38" t="str">
        <f>IF(COUNTA('Liste élèves'!B74:C74)=0,"",références!A69)</f>
        <v/>
      </c>
      <c r="D69" s="38" t="str">
        <f>IF(COUNTA('Liste élèves'!B74:C74)=0,"",'Liste élèves'!R74&amp;" – classe "&amp;'Liste élèves'!B74)</f>
        <v/>
      </c>
      <c r="K69" s="21" t="str">
        <f>IF(COUNTA('Liste élèves'!C74:D74)=0,"",'Liste élèves'!R74)</f>
        <v/>
      </c>
    </row>
    <row r="70" spans="1:11">
      <c r="A70" s="38">
        <v>69</v>
      </c>
      <c r="C70" s="38" t="str">
        <f>IF(COUNTA('Liste élèves'!B75:C75)=0,"",références!A70)</f>
        <v/>
      </c>
      <c r="D70" s="38" t="str">
        <f>IF(COUNTA('Liste élèves'!B75:C75)=0,"",'Liste élèves'!R75&amp;" – classe "&amp;'Liste élèves'!B75)</f>
        <v/>
      </c>
      <c r="K70" s="21" t="str">
        <f>IF(COUNTA('Liste élèves'!C75:D75)=0,"",'Liste élèves'!R75)</f>
        <v/>
      </c>
    </row>
    <row r="71" spans="1:11">
      <c r="A71" s="38">
        <v>70</v>
      </c>
      <c r="C71" s="38" t="str">
        <f>IF(COUNTA('Liste élèves'!B76:C76)=0,"",références!A71)</f>
        <v/>
      </c>
      <c r="D71" s="38" t="str">
        <f>IF(COUNTA('Liste élèves'!B76:C76)=0,"",'Liste élèves'!R76&amp;" – classe "&amp;'Liste élèves'!B76)</f>
        <v/>
      </c>
      <c r="K71" s="21" t="str">
        <f>IF(COUNTA('Liste élèves'!C76:D76)=0,"",'Liste élèves'!R76)</f>
        <v/>
      </c>
    </row>
    <row r="72" spans="1:11">
      <c r="A72" s="38">
        <v>71</v>
      </c>
      <c r="C72" s="38" t="str">
        <f>IF(COUNTA('Liste élèves'!B77:C77)=0,"",références!A72)</f>
        <v/>
      </c>
      <c r="D72" s="38" t="str">
        <f>IF(COUNTA('Liste élèves'!B77:C77)=0,"",'Liste élèves'!R77&amp;" – classe "&amp;'Liste élèves'!B77)</f>
        <v/>
      </c>
      <c r="K72" s="21" t="str">
        <f>IF(COUNTA('Liste élèves'!C77:D77)=0,"",'Liste élèves'!R77)</f>
        <v/>
      </c>
    </row>
    <row r="73" spans="1:11">
      <c r="A73" s="38">
        <v>72</v>
      </c>
      <c r="C73" s="38" t="str">
        <f>IF(COUNTA('Liste élèves'!B78:C78)=0,"",références!A73)</f>
        <v/>
      </c>
      <c r="D73" s="38" t="str">
        <f>IF(COUNTA('Liste élèves'!B78:C78)=0,"",'Liste élèves'!R78&amp;" – classe "&amp;'Liste élèves'!B78)</f>
        <v/>
      </c>
      <c r="K73" s="21" t="str">
        <f>IF(COUNTA('Liste élèves'!C78:D78)=0,"",'Liste élèves'!R78)</f>
        <v/>
      </c>
    </row>
    <row r="74" spans="1:11">
      <c r="A74" s="38">
        <v>73</v>
      </c>
      <c r="C74" s="38" t="str">
        <f>IF(COUNTA('Liste élèves'!B79:C79)=0,"",références!A74)</f>
        <v/>
      </c>
      <c r="D74" s="38" t="str">
        <f>IF(COUNTA('Liste élèves'!B79:C79)=0,"",'Liste élèves'!R79&amp;" – classe "&amp;'Liste élèves'!B79)</f>
        <v/>
      </c>
      <c r="K74" s="21" t="str">
        <f>IF(COUNTA('Liste élèves'!C79:D79)=0,"",'Liste élèves'!R79)</f>
        <v/>
      </c>
    </row>
    <row r="75" spans="1:11">
      <c r="A75" s="38">
        <v>74</v>
      </c>
      <c r="C75" s="38" t="str">
        <f>IF(COUNTA('Liste élèves'!B80:C80)=0,"",références!A75)</f>
        <v/>
      </c>
      <c r="D75" s="38" t="str">
        <f>IF(COUNTA('Liste élèves'!B80:C80)=0,"",'Liste élèves'!R80&amp;" – classe "&amp;'Liste élèves'!B80)</f>
        <v/>
      </c>
      <c r="K75" s="21" t="str">
        <f>IF(COUNTA('Liste élèves'!C80:D80)=0,"",'Liste élèves'!R80)</f>
        <v/>
      </c>
    </row>
    <row r="76" spans="1:11">
      <c r="A76" s="38">
        <v>75</v>
      </c>
      <c r="C76" s="38" t="str">
        <f>IF(COUNTA('Liste élèves'!B81:C81)=0,"",références!A76)</f>
        <v/>
      </c>
      <c r="D76" s="38" t="str">
        <f>IF(COUNTA('Liste élèves'!B81:C81)=0,"",'Liste élèves'!R81&amp;" – classe "&amp;'Liste élèves'!B81)</f>
        <v/>
      </c>
      <c r="K76" s="21" t="str">
        <f>IF(COUNTA('Liste élèves'!C81:D81)=0,"",'Liste élèves'!R81)</f>
        <v/>
      </c>
    </row>
    <row r="77" spans="1:11">
      <c r="A77" s="38">
        <v>76</v>
      </c>
      <c r="C77" s="38" t="str">
        <f>IF(COUNTA('Liste élèves'!B82:C82)=0,"",références!A77)</f>
        <v/>
      </c>
      <c r="D77" s="38" t="str">
        <f>IF(COUNTA('Liste élèves'!B82:C82)=0,"",'Liste élèves'!R82&amp;" – classe "&amp;'Liste élèves'!B82)</f>
        <v/>
      </c>
      <c r="K77" s="21" t="str">
        <f>IF(COUNTA('Liste élèves'!C82:D82)=0,"",'Liste élèves'!R82)</f>
        <v/>
      </c>
    </row>
    <row r="78" spans="1:11">
      <c r="A78" s="38">
        <v>77</v>
      </c>
      <c r="C78" s="38" t="str">
        <f>IF(COUNTA('Liste élèves'!B83:C83)=0,"",références!A78)</f>
        <v/>
      </c>
      <c r="D78" s="38" t="str">
        <f>IF(COUNTA('Liste élèves'!B83:C83)=0,"",'Liste élèves'!R83&amp;" – classe "&amp;'Liste élèves'!B83)</f>
        <v/>
      </c>
      <c r="K78" s="21" t="str">
        <f>IF(COUNTA('Liste élèves'!C83:D83)=0,"",'Liste élèves'!R83)</f>
        <v/>
      </c>
    </row>
    <row r="79" spans="1:11">
      <c r="A79" s="38">
        <v>78</v>
      </c>
      <c r="C79" s="38" t="str">
        <f>IF(COUNTA('Liste élèves'!B84:C84)=0,"",références!A79)</f>
        <v/>
      </c>
      <c r="D79" s="38" t="str">
        <f>IF(COUNTA('Liste élèves'!B84:C84)=0,"",'Liste élèves'!R84&amp;" – classe "&amp;'Liste élèves'!B84)</f>
        <v/>
      </c>
      <c r="K79" s="21" t="str">
        <f>IF(COUNTA('Liste élèves'!C84:D84)=0,"",'Liste élèves'!R84)</f>
        <v/>
      </c>
    </row>
    <row r="80" spans="1:11">
      <c r="A80" s="38">
        <v>79</v>
      </c>
      <c r="C80" s="38" t="str">
        <f>IF(COUNTA('Liste élèves'!B85:C85)=0,"",références!A80)</f>
        <v/>
      </c>
      <c r="D80" s="38" t="str">
        <f>IF(COUNTA('Liste élèves'!B85:C85)=0,"",'Liste élèves'!R85&amp;" – classe "&amp;'Liste élèves'!B85)</f>
        <v/>
      </c>
      <c r="K80" s="21" t="str">
        <f>IF(COUNTA('Liste élèves'!C85:D85)=0,"",'Liste élèves'!R85)</f>
        <v/>
      </c>
    </row>
    <row r="81" spans="1:11">
      <c r="A81" s="38">
        <v>80</v>
      </c>
      <c r="C81" s="38" t="str">
        <f>IF(COUNTA('Liste élèves'!B86:C86)=0,"",références!A81)</f>
        <v/>
      </c>
      <c r="D81" s="38" t="str">
        <f>IF(COUNTA('Liste élèves'!B86:C86)=0,"",'Liste élèves'!R86&amp;" – classe "&amp;'Liste élèves'!B86)</f>
        <v/>
      </c>
      <c r="K81" s="21" t="str">
        <f>IF(COUNTA('Liste élèves'!C86:D86)=0,"",'Liste élèves'!R86)</f>
        <v/>
      </c>
    </row>
    <row r="82" spans="1:11">
      <c r="A82" s="38">
        <v>81</v>
      </c>
      <c r="C82" s="38" t="str">
        <f>IF(COUNTA('Liste élèves'!B87:C87)=0,"",références!A82)</f>
        <v/>
      </c>
      <c r="D82" s="38" t="str">
        <f>IF(COUNTA('Liste élèves'!B87:C87)=0,"",'Liste élèves'!R87&amp;" – classe "&amp;'Liste élèves'!B87)</f>
        <v/>
      </c>
      <c r="K82" s="21" t="str">
        <f>IF(COUNTA('Liste élèves'!C87:D87)=0,"",'Liste élèves'!R87)</f>
        <v/>
      </c>
    </row>
    <row r="83" spans="1:11">
      <c r="A83" s="38">
        <v>82</v>
      </c>
      <c r="C83" s="38" t="str">
        <f>IF(COUNTA('Liste élèves'!B88:C88)=0,"",références!A83)</f>
        <v/>
      </c>
      <c r="D83" s="38" t="str">
        <f>IF(COUNTA('Liste élèves'!B88:C88)=0,"",'Liste élèves'!R88&amp;" – classe "&amp;'Liste élèves'!B88)</f>
        <v/>
      </c>
      <c r="K83" s="21" t="str">
        <f>IF(COUNTA('Liste élèves'!C88:D88)=0,"",'Liste élèves'!R88)</f>
        <v/>
      </c>
    </row>
    <row r="84" spans="1:11">
      <c r="A84" s="38">
        <v>83</v>
      </c>
      <c r="C84" s="38" t="str">
        <f>IF(COUNTA('Liste élèves'!B89:C89)=0,"",références!A84)</f>
        <v/>
      </c>
      <c r="D84" s="38" t="str">
        <f>IF(COUNTA('Liste élèves'!B89:C89)=0,"",'Liste élèves'!R89&amp;" – classe "&amp;'Liste élèves'!B89)</f>
        <v/>
      </c>
      <c r="K84" s="21" t="str">
        <f>IF(COUNTA('Liste élèves'!C89:D89)=0,"",'Liste élèves'!R89)</f>
        <v/>
      </c>
    </row>
    <row r="85" spans="1:11">
      <c r="A85" s="38">
        <v>84</v>
      </c>
      <c r="C85" s="38" t="str">
        <f>IF(COUNTA('Liste élèves'!B90:C90)=0,"",références!A85)</f>
        <v/>
      </c>
      <c r="D85" s="38" t="str">
        <f>IF(COUNTA('Liste élèves'!B90:C90)=0,"",'Liste élèves'!R90&amp;" – classe "&amp;'Liste élèves'!B90)</f>
        <v/>
      </c>
      <c r="K85" s="21" t="str">
        <f>IF(COUNTA('Liste élèves'!C90:D90)=0,"",'Liste élèves'!R90)</f>
        <v/>
      </c>
    </row>
    <row r="86" spans="1:11">
      <c r="A86" s="38">
        <v>85</v>
      </c>
      <c r="C86" s="38" t="str">
        <f>IF(COUNTA('Liste élèves'!B91:C91)=0,"",références!A86)</f>
        <v/>
      </c>
      <c r="D86" s="38" t="str">
        <f>IF(COUNTA('Liste élèves'!B91:C91)=0,"",'Liste élèves'!R91&amp;" – classe "&amp;'Liste élèves'!B91)</f>
        <v/>
      </c>
      <c r="K86" s="21" t="str">
        <f>IF(COUNTA('Liste élèves'!C91:D91)=0,"",'Liste élèves'!R91)</f>
        <v/>
      </c>
    </row>
    <row r="87" spans="1:11">
      <c r="A87" s="38">
        <v>86</v>
      </c>
      <c r="C87" s="38" t="str">
        <f>IF(COUNTA('Liste élèves'!B92:C92)=0,"",références!A87)</f>
        <v/>
      </c>
      <c r="D87" s="38" t="str">
        <f>IF(COUNTA('Liste élèves'!B92:C92)=0,"",'Liste élèves'!R92&amp;" – classe "&amp;'Liste élèves'!B92)</f>
        <v/>
      </c>
      <c r="K87" s="21" t="str">
        <f>IF(COUNTA('Liste élèves'!C92:D92)=0,"",'Liste élèves'!R92)</f>
        <v/>
      </c>
    </row>
    <row r="88" spans="1:11">
      <c r="A88" s="38">
        <v>87</v>
      </c>
      <c r="C88" s="38" t="str">
        <f>IF(COUNTA('Liste élèves'!B93:C93)=0,"",références!A88)</f>
        <v/>
      </c>
      <c r="D88" s="38" t="str">
        <f>IF(COUNTA('Liste élèves'!B93:C93)=0,"",'Liste élèves'!R93&amp;" – classe "&amp;'Liste élèves'!B93)</f>
        <v/>
      </c>
      <c r="K88" s="21" t="str">
        <f>IF(COUNTA('Liste élèves'!C93:D93)=0,"",'Liste élèves'!R93)</f>
        <v/>
      </c>
    </row>
    <row r="89" spans="1:11">
      <c r="A89" s="38">
        <v>88</v>
      </c>
      <c r="C89" s="38" t="str">
        <f>IF(COUNTA('Liste élèves'!B94:C94)=0,"",références!A89)</f>
        <v/>
      </c>
      <c r="D89" s="38" t="str">
        <f>IF(COUNTA('Liste élèves'!B94:C94)=0,"",'Liste élèves'!R94&amp;" – classe "&amp;'Liste élèves'!B94)</f>
        <v/>
      </c>
      <c r="K89" s="21" t="str">
        <f>IF(COUNTA('Liste élèves'!C94:D94)=0,"",'Liste élèves'!R94)</f>
        <v/>
      </c>
    </row>
    <row r="90" spans="1:11">
      <c r="A90" s="38">
        <v>89</v>
      </c>
      <c r="C90" s="38" t="str">
        <f>IF(COUNTA('Liste élèves'!B95:C95)=0,"",références!A90)</f>
        <v/>
      </c>
      <c r="D90" s="38" t="str">
        <f>IF(COUNTA('Liste élèves'!B95:C95)=0,"",'Liste élèves'!R95&amp;" – classe "&amp;'Liste élèves'!B95)</f>
        <v/>
      </c>
      <c r="K90" s="21" t="str">
        <f>IF(COUNTA('Liste élèves'!C95:D95)=0,"",'Liste élèves'!R95)</f>
        <v/>
      </c>
    </row>
    <row r="91" spans="1:11">
      <c r="A91" s="38">
        <v>90</v>
      </c>
      <c r="C91" s="38" t="str">
        <f>IF(COUNTA('Liste élèves'!B96:C96)=0,"",références!A91)</f>
        <v/>
      </c>
      <c r="D91" s="38" t="str">
        <f>IF(COUNTA('Liste élèves'!B96:C96)=0,"",'Liste élèves'!R96&amp;" – classe "&amp;'Liste élèves'!B96)</f>
        <v/>
      </c>
      <c r="K91" s="21" t="str">
        <f>IF(COUNTA('Liste élèves'!C96:D96)=0,"",'Liste élèves'!R96)</f>
        <v/>
      </c>
    </row>
    <row r="92" spans="1:11">
      <c r="A92" s="38">
        <v>91</v>
      </c>
      <c r="C92" s="38" t="str">
        <f>IF(COUNTA('Liste élèves'!B97:C97)=0,"",références!A92)</f>
        <v/>
      </c>
      <c r="D92" s="38" t="str">
        <f>IF(COUNTA('Liste élèves'!B97:C97)=0,"",'Liste élèves'!R97&amp;" – classe "&amp;'Liste élèves'!B97)</f>
        <v/>
      </c>
      <c r="K92" s="21" t="str">
        <f>IF(COUNTA('Liste élèves'!C97:D97)=0,"",'Liste élèves'!R97)</f>
        <v/>
      </c>
    </row>
    <row r="93" spans="1:11">
      <c r="A93" s="38">
        <v>92</v>
      </c>
      <c r="C93" s="38" t="str">
        <f>IF(COUNTA('Liste élèves'!B98:C98)=0,"",références!A93)</f>
        <v/>
      </c>
      <c r="D93" s="38" t="str">
        <f>IF(COUNTA('Liste élèves'!B98:C98)=0,"",'Liste élèves'!R98&amp;" – classe "&amp;'Liste élèves'!B98)</f>
        <v/>
      </c>
      <c r="K93" s="21" t="str">
        <f>IF(COUNTA('Liste élèves'!C98:D98)=0,"",'Liste élèves'!R98)</f>
        <v/>
      </c>
    </row>
    <row r="94" spans="1:11">
      <c r="A94" s="38">
        <v>93</v>
      </c>
      <c r="C94" s="38" t="str">
        <f>IF(COUNTA('Liste élèves'!B99:C99)=0,"",références!A94)</f>
        <v/>
      </c>
      <c r="D94" s="38" t="str">
        <f>IF(COUNTA('Liste élèves'!B99:C99)=0,"",'Liste élèves'!R99&amp;" – classe "&amp;'Liste élèves'!B99)</f>
        <v/>
      </c>
      <c r="K94" s="21" t="str">
        <f>IF(COUNTA('Liste élèves'!C99:D99)=0,"",'Liste élèves'!R99)</f>
        <v/>
      </c>
    </row>
    <row r="95" spans="1:11">
      <c r="A95" s="38">
        <v>94</v>
      </c>
      <c r="C95" s="38" t="str">
        <f>IF(COUNTA('Liste élèves'!B100:C100)=0,"",références!A95)</f>
        <v/>
      </c>
      <c r="D95" s="38" t="str">
        <f>IF(COUNTA('Liste élèves'!B100:C100)=0,"",'Liste élèves'!R100&amp;" – classe "&amp;'Liste élèves'!B100)</f>
        <v/>
      </c>
      <c r="K95" s="21" t="str">
        <f>IF(COUNTA('Liste élèves'!C100:D100)=0,"",'Liste élèves'!R100)</f>
        <v/>
      </c>
    </row>
    <row r="96" spans="1:11">
      <c r="A96" s="38">
        <v>95</v>
      </c>
      <c r="C96" s="38" t="str">
        <f>IF(COUNTA('Liste élèves'!B101:C101)=0,"",références!A96)</f>
        <v/>
      </c>
      <c r="D96" s="38" t="str">
        <f>IF(COUNTA('Liste élèves'!B101:C101)=0,"",'Liste élèves'!R101&amp;" – classe "&amp;'Liste élèves'!B101)</f>
        <v/>
      </c>
      <c r="K96" s="21" t="str">
        <f>IF(COUNTA('Liste élèves'!C101:D101)=0,"",'Liste élèves'!R101)</f>
        <v/>
      </c>
    </row>
    <row r="97" spans="1:11">
      <c r="A97" s="38">
        <v>96</v>
      </c>
      <c r="C97" s="38" t="str">
        <f>IF(COUNTA('Liste élèves'!B102:C102)=0,"",références!A97)</f>
        <v/>
      </c>
      <c r="D97" s="38" t="str">
        <f>IF(COUNTA('Liste élèves'!B102:C102)=0,"",'Liste élèves'!R102&amp;" – classe "&amp;'Liste élèves'!B102)</f>
        <v/>
      </c>
      <c r="K97" s="21" t="str">
        <f>IF(COUNTA('Liste élèves'!C102:D102)=0,"",'Liste élèves'!R102)</f>
        <v/>
      </c>
    </row>
    <row r="98" spans="1:11">
      <c r="A98" s="38">
        <v>97</v>
      </c>
      <c r="C98" s="38" t="str">
        <f>IF(COUNTA('Liste élèves'!B103:C103)=0,"",références!A98)</f>
        <v/>
      </c>
      <c r="D98" s="38" t="str">
        <f>IF(COUNTA('Liste élèves'!B103:C103)=0,"",'Liste élèves'!R103&amp;" – classe "&amp;'Liste élèves'!B103)</f>
        <v/>
      </c>
      <c r="K98" s="21" t="str">
        <f>IF(COUNTA('Liste élèves'!C103:D103)=0,"",'Liste élèves'!R103)</f>
        <v/>
      </c>
    </row>
    <row r="99" spans="1:11">
      <c r="A99" s="38">
        <v>98</v>
      </c>
      <c r="C99" s="38" t="str">
        <f>IF(COUNTA('Liste élèves'!B104:C104)=0,"",références!A99)</f>
        <v/>
      </c>
      <c r="D99" s="38" t="str">
        <f>IF(COUNTA('Liste élèves'!B104:C104)=0,"",'Liste élèves'!R104&amp;" – classe "&amp;'Liste élèves'!B104)</f>
        <v/>
      </c>
      <c r="K99" s="21" t="str">
        <f>IF(COUNTA('Liste élèves'!C104:D104)=0,"",'Liste élèves'!R104)</f>
        <v/>
      </c>
    </row>
    <row r="100" spans="1:11">
      <c r="A100" s="38">
        <v>99</v>
      </c>
      <c r="C100" s="38" t="str">
        <f>IF(COUNTA('Liste élèves'!B105:C105)=0,"",références!A100)</f>
        <v/>
      </c>
      <c r="D100" s="38" t="str">
        <f>IF(COUNTA('Liste élèves'!B105:C105)=0,"",'Liste élèves'!R105&amp;" – classe "&amp;'Liste élèves'!B105)</f>
        <v/>
      </c>
      <c r="K100" s="21" t="str">
        <f>IF(COUNTA('Liste élèves'!C105:D105)=0,"",'Liste élèves'!R105)</f>
        <v/>
      </c>
    </row>
    <row r="101" spans="1:11">
      <c r="A101" s="38">
        <v>100</v>
      </c>
      <c r="C101" s="38" t="str">
        <f>IF(COUNTA('Liste élèves'!B106:C106)=0,"",références!A101)</f>
        <v/>
      </c>
      <c r="D101" s="38" t="str">
        <f>IF(COUNTA('Liste élèves'!B106:C106)=0,"",'Liste élèves'!R106&amp;" – classe "&amp;'Liste élèves'!B106)</f>
        <v/>
      </c>
      <c r="K101" s="21" t="str">
        <f>IF(COUNTA('Liste élèves'!C106:D106)=0,"",'Liste élèves'!R106)</f>
        <v/>
      </c>
    </row>
    <row r="102" spans="1:11">
      <c r="A102" s="38">
        <v>101</v>
      </c>
      <c r="C102" s="38" t="str">
        <f>IF(COUNTA('Liste élèves'!B107:C107)=0,"",références!A102)</f>
        <v/>
      </c>
      <c r="D102" s="38" t="str">
        <f>IF(COUNTA('Liste élèves'!B107:C107)=0,"",'Liste élèves'!R107&amp;" – classe "&amp;'Liste élèves'!B107)</f>
        <v/>
      </c>
      <c r="K102" s="21" t="str">
        <f>IF(COUNTA('Liste élèves'!C107:D107)=0,"",'Liste élèves'!R107)</f>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Liste élèves</vt:lpstr>
      <vt:lpstr>Saisie des résultats</vt:lpstr>
      <vt:lpstr>Épreuves facultatives</vt:lpstr>
      <vt:lpstr>Synthèse classe</vt:lpstr>
      <vt:lpstr>Graphique</vt:lpstr>
      <vt:lpstr>Restitution individuelle</vt:lpstr>
      <vt:lpstr>écoles</vt:lpstr>
      <vt:lpstr>matrice</vt:lpstr>
      <vt:lpstr>références</vt:lpstr>
      <vt:lpstr>'Synthèse classe'!Zone_d_impression</vt:lpstr>
    </vt:vector>
  </TitlesOfParts>
  <Company>DSI-Rectorat de Versailles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Jean-Francois Rous</dc:creator>
  <cp:lastModifiedBy>Jean-François Rous</cp:lastModifiedBy>
  <cp:lastPrinted>2025-01-08T12:01:23Z</cp:lastPrinted>
  <dcterms:created xsi:type="dcterms:W3CDTF">2018-02-04T09:33:50Z</dcterms:created>
  <dcterms:modified xsi:type="dcterms:W3CDTF">2025-01-08T18:02:31Z</dcterms:modified>
</cp:coreProperties>
</file>